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mulprod-my.sharepoint.com/personal/ahw822_qmul_ac_uk/Documents/Teaching/B-Actuarial Financial Engineering/2024/assessments/Assessment 1/"/>
    </mc:Choice>
  </mc:AlternateContent>
  <xr:revisionPtr revIDLastSave="322" documentId="8_{90E6AFCE-1F29-4A43-9B5C-60AA9D229493}" xr6:coauthVersionLast="47" xr6:coauthVersionMax="47" xr10:uidLastSave="{6A9B00F5-BF90-184F-A2CD-4A3894C04703}"/>
  <bookViews>
    <workbookView xWindow="-38400" yWindow="-200" windowWidth="38400" windowHeight="19400" activeTab="7" xr2:uid="{356CA8F9-C36F-4B6E-88FD-89E1A0A50E95}"/>
  </bookViews>
  <sheets>
    <sheet name="Data" sheetId="1" r:id="rId1"/>
    <sheet name="i" sheetId="7" r:id="rId2"/>
    <sheet name="ii" sheetId="8" r:id="rId3"/>
    <sheet name="iii" sheetId="3" r:id="rId4"/>
    <sheet name="iv" sheetId="4" r:id="rId5"/>
    <sheet name="v" sheetId="5" r:id="rId6"/>
    <sheet name="vi" sheetId="6" r:id="rId7"/>
    <sheet name="vii" sheetId="9" r:id="rId8"/>
  </sheets>
  <definedNames>
    <definedName name="Calls">Data!$E$4</definedName>
    <definedName name="Debt_A" localSheetId="0">Data!#REF!</definedName>
    <definedName name="Debt_A" localSheetId="1">i!#REF!</definedName>
    <definedName name="Debt_A" localSheetId="2">ii!#REF!</definedName>
    <definedName name="Debt_B" localSheetId="0">Data!#REF!</definedName>
    <definedName name="Debt_B" localSheetId="1">i!#REF!</definedName>
    <definedName name="Debt_B" localSheetId="2">ii!#REF!</definedName>
    <definedName name="Loan">Data!$E$9</definedName>
    <definedName name="Other_assets_A" localSheetId="0">Data!#REF!</definedName>
    <definedName name="Other_assets_A" localSheetId="1">i!#REF!</definedName>
    <definedName name="Other_assets_A" localSheetId="2">ii!#REF!</definedName>
    <definedName name="Other_assets_B" localSheetId="0">Data!#REF!</definedName>
    <definedName name="Other_assets_B" localSheetId="1">i!#REF!</definedName>
    <definedName name="Other_assets_B" localSheetId="2">ii!#REF!</definedName>
    <definedName name="_xlnm.Print_Area" localSheetId="7">vii!$I$1:$X$46</definedName>
    <definedName name="Puts">Data!$E$5</definedName>
    <definedName name="Share_price_A" localSheetId="0">Data!#REF!</definedName>
    <definedName name="Share_price_A" localSheetId="1">i!#REF!</definedName>
    <definedName name="Share_price_A" localSheetId="2">ii!#REF!</definedName>
    <definedName name="Share_price_B" localSheetId="0">Data!#REF!</definedName>
    <definedName name="Share_price_B" localSheetId="1">i!#REF!</definedName>
    <definedName name="Share_price_B" localSheetId="2">ii!#REF!</definedName>
    <definedName name="Shares">Data!$E$3</definedName>
    <definedName name="Shares_in_issue_A" localSheetId="0">Data!#REF!</definedName>
    <definedName name="Shares_in_issue_A" localSheetId="1">i!#REF!</definedName>
    <definedName name="Shares_in_issue_A" localSheetId="2">ii!#REF!</definedName>
    <definedName name="Shares_in_issue_B" localSheetId="0">Data!#REF!</definedName>
    <definedName name="Shares_in_issue_B" localSheetId="1">i!#REF!</definedName>
    <definedName name="Shares_in_issue_B" localSheetId="2">ii!#REF!</definedName>
    <definedName name="solver_adj" localSheetId="6" hidden="1">vi!$D$3:$E$3</definedName>
    <definedName name="solver_adj" localSheetId="7" hidden="1">vii!$C$3:$E$3</definedName>
    <definedName name="solver_cvg" localSheetId="6" hidden="1">0.0001</definedName>
    <definedName name="solver_cvg" localSheetId="7" hidden="1">0.0001</definedName>
    <definedName name="solver_drv" localSheetId="6" hidden="1">1</definedName>
    <definedName name="solver_drv" localSheetId="7" hidden="1">1</definedName>
    <definedName name="solver_eng" localSheetId="6" hidden="1">1</definedName>
    <definedName name="solver_eng" localSheetId="7" hidden="1">1</definedName>
    <definedName name="solver_itr" localSheetId="6" hidden="1">2147483647</definedName>
    <definedName name="solver_itr" localSheetId="7" hidden="1">2147483647</definedName>
    <definedName name="solver_lhs1" localSheetId="6" hidden="1">vi!$D$3</definedName>
    <definedName name="solver_lhs1" localSheetId="7" hidden="1">vii!$C$3</definedName>
    <definedName name="solver_lhs2" localSheetId="6" hidden="1">vi!$E$3</definedName>
    <definedName name="solver_lhs2" localSheetId="7" hidden="1">vii!$D$3</definedName>
    <definedName name="solver_lhs3" localSheetId="6" hidden="1">vi!$I$3</definedName>
    <definedName name="solver_lhs3" localSheetId="7" hidden="1">vii!$E$3</definedName>
    <definedName name="solver_lhs4" localSheetId="6" hidden="1">vi!$E$3</definedName>
    <definedName name="solver_lhs4" localSheetId="7" hidden="1">vii!$F$3</definedName>
    <definedName name="solver_lhs5" localSheetId="6" hidden="1">vi!$E$3</definedName>
    <definedName name="solver_lhs6" localSheetId="6" hidden="1">vi!$E$3</definedName>
    <definedName name="solver_lin" localSheetId="6" hidden="1">2</definedName>
    <definedName name="solver_lin" localSheetId="7" hidden="1">2</definedName>
    <definedName name="solver_mip" localSheetId="6" hidden="1">2147483647</definedName>
    <definedName name="solver_mip" localSheetId="7" hidden="1">2147483647</definedName>
    <definedName name="solver_mni" localSheetId="6" hidden="1">30</definedName>
    <definedName name="solver_mni" localSheetId="7" hidden="1">30</definedName>
    <definedName name="solver_mrt" localSheetId="6" hidden="1">0.075</definedName>
    <definedName name="solver_mrt" localSheetId="7" hidden="1">0.075</definedName>
    <definedName name="solver_msl" localSheetId="6" hidden="1">2</definedName>
    <definedName name="solver_msl" localSheetId="7" hidden="1">2</definedName>
    <definedName name="solver_neg" localSheetId="6" hidden="1">1</definedName>
    <definedName name="solver_neg" localSheetId="7" hidden="1">1</definedName>
    <definedName name="solver_nod" localSheetId="6" hidden="1">2147483647</definedName>
    <definedName name="solver_nod" localSheetId="7" hidden="1">2147483647</definedName>
    <definedName name="solver_num" localSheetId="6" hidden="1">3</definedName>
    <definedName name="solver_num" localSheetId="7" hidden="1">4</definedName>
    <definedName name="solver_opt" localSheetId="6" hidden="1">vi!$I$6</definedName>
    <definedName name="solver_opt" localSheetId="7" hidden="1">vii!$I$6</definedName>
    <definedName name="solver_pre" localSheetId="6" hidden="1">0.000001</definedName>
    <definedName name="solver_pre" localSheetId="7" hidden="1">0.000001</definedName>
    <definedName name="solver_rbv" localSheetId="6" hidden="1">1</definedName>
    <definedName name="solver_rbv" localSheetId="7" hidden="1">1</definedName>
    <definedName name="solver_rel1" localSheetId="6" hidden="1">4</definedName>
    <definedName name="solver_rel1" localSheetId="7" hidden="1">4</definedName>
    <definedName name="solver_rel2" localSheetId="6" hidden="1">4</definedName>
    <definedName name="solver_rel2" localSheetId="7" hidden="1">4</definedName>
    <definedName name="solver_rel3" localSheetId="6" hidden="1">1</definedName>
    <definedName name="solver_rel3" localSheetId="7" hidden="1">4</definedName>
    <definedName name="solver_rel4" localSheetId="6" hidden="1">1</definedName>
    <definedName name="solver_rel4" localSheetId="7" hidden="1">2</definedName>
    <definedName name="solver_rel5" localSheetId="6" hidden="1">4</definedName>
    <definedName name="solver_rel6" localSheetId="6" hidden="1">3</definedName>
    <definedName name="solver_rhs1" localSheetId="6" hidden="1">"integer"</definedName>
    <definedName name="solver_rhs1" localSheetId="7" hidden="1">"integer"</definedName>
    <definedName name="solver_rhs2" localSheetId="6" hidden="1">"integer"</definedName>
    <definedName name="solver_rhs2" localSheetId="7" hidden="1">"integer"</definedName>
    <definedName name="solver_rhs3" localSheetId="6" hidden="1">vi!$O$8</definedName>
    <definedName name="solver_rhs3" localSheetId="7" hidden="1">"integer"</definedName>
    <definedName name="solver_rhs4" localSheetId="6" hidden="1">3000</definedName>
    <definedName name="solver_rhs4" localSheetId="7" hidden="1">vii!$L$8</definedName>
    <definedName name="solver_rhs5" localSheetId="6" hidden="1">"integer"</definedName>
    <definedName name="solver_rhs6" localSheetId="6" hidden="1">-3000</definedName>
    <definedName name="solver_rlx" localSheetId="6" hidden="1">2</definedName>
    <definedName name="solver_rlx" localSheetId="7" hidden="1">2</definedName>
    <definedName name="solver_rsd" localSheetId="6" hidden="1">0</definedName>
    <definedName name="solver_rsd" localSheetId="7" hidden="1">0</definedName>
    <definedName name="solver_scl" localSheetId="6" hidden="1">1</definedName>
    <definedName name="solver_scl" localSheetId="7" hidden="1">1</definedName>
    <definedName name="solver_sho" localSheetId="6" hidden="1">2</definedName>
    <definedName name="solver_sho" localSheetId="7" hidden="1">2</definedName>
    <definedName name="solver_ssz" localSheetId="6" hidden="1">100</definedName>
    <definedName name="solver_ssz" localSheetId="7" hidden="1">100</definedName>
    <definedName name="solver_tim" localSheetId="6" hidden="1">2147483647</definedName>
    <definedName name="solver_tim" localSheetId="7" hidden="1">2147483647</definedName>
    <definedName name="solver_tol" localSheetId="6" hidden="1">0.01</definedName>
    <definedName name="solver_tol" localSheetId="7" hidden="1">0.01</definedName>
    <definedName name="solver_typ" localSheetId="6" hidden="1">1</definedName>
    <definedName name="solver_typ" localSheetId="7" hidden="1">1</definedName>
    <definedName name="solver_val" localSheetId="6" hidden="1">0</definedName>
    <definedName name="solver_val" localSheetId="7" hidden="1">0</definedName>
    <definedName name="solver_ver" localSheetId="6" hidden="1">2</definedName>
    <definedName name="solver_ver" localSheetId="7" hidden="1">2</definedName>
    <definedName name="Strike_call">Data!$G$4</definedName>
    <definedName name="Strike_put">Data!$G$5</definedName>
    <definedName name="Term_of_debt_A" localSheetId="0">Data!#REF!</definedName>
    <definedName name="Term_of_debt_A" localSheetId="1">i!#REF!</definedName>
    <definedName name="Term_of_debt_A" localSheetId="2">ii!#REF!</definedName>
    <definedName name="Term_of_debt_B" localSheetId="0">Data!#REF!</definedName>
    <definedName name="Term_of_debt_B" localSheetId="1">i!#REF!</definedName>
    <definedName name="Term_of_debt_B" localSheetId="2">ii!#REF!</definedName>
    <definedName name="Value">Data!$E$7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" l="1"/>
  <c r="I3" i="6"/>
  <c r="G6" i="6"/>
  <c r="F6" i="6"/>
  <c r="E6" i="6"/>
  <c r="D6" i="6"/>
  <c r="C6" i="6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N8" i="9"/>
  <c r="L8" i="9"/>
  <c r="N12" i="9"/>
  <c r="C6" i="4"/>
  <c r="F3" i="6"/>
  <c r="E3" i="5"/>
  <c r="E6" i="5" s="1"/>
  <c r="D3" i="5"/>
  <c r="D6" i="5" s="1"/>
  <c r="L6" i="9"/>
  <c r="L5" i="9"/>
  <c r="L4" i="9"/>
  <c r="K6" i="9"/>
  <c r="K5" i="9"/>
  <c r="K4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6" i="9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6" i="6"/>
  <c r="O4" i="6"/>
  <c r="N6" i="6"/>
  <c r="N5" i="6"/>
  <c r="N4" i="6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6" i="4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6" i="5"/>
  <c r="C6" i="5"/>
  <c r="B5" i="8"/>
  <c r="B4" i="8"/>
  <c r="B3" i="8"/>
  <c r="C3" i="8"/>
  <c r="C7" i="7"/>
  <c r="B7" i="7"/>
  <c r="C5" i="7"/>
  <c r="B5" i="7"/>
  <c r="C4" i="7"/>
  <c r="B4" i="7"/>
  <c r="C3" i="7"/>
  <c r="B3" i="7"/>
  <c r="E6" i="9"/>
  <c r="L12" i="1"/>
  <c r="L14" i="1" s="1"/>
  <c r="L11" i="1"/>
  <c r="L10" i="1"/>
  <c r="O8" i="6" l="1"/>
  <c r="F6" i="5"/>
  <c r="L13" i="1"/>
  <c r="L15" i="1" s="1"/>
  <c r="L18" i="1" s="1"/>
  <c r="L19" i="1" l="1"/>
  <c r="A7" i="9"/>
  <c r="E7" i="9" s="1"/>
  <c r="C6" i="9"/>
  <c r="C12" i="7"/>
  <c r="C11" i="7"/>
  <c r="B11" i="7"/>
  <c r="C10" i="7"/>
  <c r="B12" i="7"/>
  <c r="A7" i="6"/>
  <c r="E7" i="6" s="1"/>
  <c r="A7" i="5"/>
  <c r="A8" i="5" s="1"/>
  <c r="A9" i="5" s="1"/>
  <c r="A10" i="5" s="1"/>
  <c r="A11" i="5" s="1"/>
  <c r="C3" i="5"/>
  <c r="A7" i="4"/>
  <c r="A8" i="4" s="1"/>
  <c r="A9" i="4" s="1"/>
  <c r="E3" i="4"/>
  <c r="D3" i="4"/>
  <c r="D6" i="4" s="1"/>
  <c r="C3" i="4"/>
  <c r="E3" i="3"/>
  <c r="D3" i="3"/>
  <c r="C3" i="3"/>
  <c r="C6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C13" i="7" l="1"/>
  <c r="C15" i="7" s="1"/>
  <c r="C7" i="4"/>
  <c r="D7" i="4"/>
  <c r="A8" i="6"/>
  <c r="A9" i="6" s="1"/>
  <c r="C9" i="6" s="1"/>
  <c r="C7" i="9"/>
  <c r="B13" i="7"/>
  <c r="B15" i="7" s="1"/>
  <c r="C24" i="3"/>
  <c r="C9" i="5"/>
  <c r="D46" i="3"/>
  <c r="D7" i="6"/>
  <c r="A8" i="9"/>
  <c r="C8" i="9" s="1"/>
  <c r="E43" i="3"/>
  <c r="D7" i="9"/>
  <c r="D6" i="9"/>
  <c r="F6" i="9" s="1"/>
  <c r="D8" i="9"/>
  <c r="B10" i="7"/>
  <c r="B14" i="7"/>
  <c r="C14" i="7"/>
  <c r="D10" i="5"/>
  <c r="C31" i="3"/>
  <c r="C7" i="5"/>
  <c r="D7" i="5"/>
  <c r="C45" i="3"/>
  <c r="C38" i="3"/>
  <c r="C12" i="3"/>
  <c r="C22" i="3"/>
  <c r="C7" i="6"/>
  <c r="D11" i="3"/>
  <c r="D9" i="3"/>
  <c r="D27" i="3"/>
  <c r="D29" i="3"/>
  <c r="D42" i="3"/>
  <c r="D36" i="3"/>
  <c r="D9" i="6"/>
  <c r="A12" i="5"/>
  <c r="C12" i="5" s="1"/>
  <c r="C11" i="5"/>
  <c r="E11" i="5"/>
  <c r="G6" i="5"/>
  <c r="E9" i="5"/>
  <c r="E7" i="5"/>
  <c r="D8" i="4"/>
  <c r="D9" i="5"/>
  <c r="E10" i="5"/>
  <c r="E8" i="5"/>
  <c r="E10" i="3"/>
  <c r="E25" i="3"/>
  <c r="E32" i="3"/>
  <c r="E39" i="3"/>
  <c r="E34" i="3"/>
  <c r="E14" i="3"/>
  <c r="D8" i="5"/>
  <c r="C20" i="3"/>
  <c r="C8" i="5"/>
  <c r="D11" i="5"/>
  <c r="C41" i="3"/>
  <c r="D17" i="3"/>
  <c r="C10" i="5"/>
  <c r="C9" i="3"/>
  <c r="C13" i="3"/>
  <c r="C17" i="3"/>
  <c r="C21" i="3"/>
  <c r="C25" i="3"/>
  <c r="C29" i="3"/>
  <c r="C33" i="3"/>
  <c r="C37" i="3"/>
  <c r="C7" i="3"/>
  <c r="C11" i="3"/>
  <c r="C15" i="3"/>
  <c r="C19" i="3"/>
  <c r="D6" i="3"/>
  <c r="C46" i="3"/>
  <c r="E44" i="3"/>
  <c r="D43" i="3"/>
  <c r="C42" i="3"/>
  <c r="E40" i="3"/>
  <c r="D39" i="3"/>
  <c r="E37" i="3"/>
  <c r="C36" i="3"/>
  <c r="C34" i="3"/>
  <c r="D32" i="3"/>
  <c r="E30" i="3"/>
  <c r="E28" i="3"/>
  <c r="C27" i="3"/>
  <c r="D25" i="3"/>
  <c r="D23" i="3"/>
  <c r="E21" i="3"/>
  <c r="D19" i="3"/>
  <c r="E16" i="3"/>
  <c r="C14" i="3"/>
  <c r="E8" i="3"/>
  <c r="A10" i="4"/>
  <c r="E10" i="4" s="1"/>
  <c r="D9" i="4"/>
  <c r="D10" i="3"/>
  <c r="D14" i="3"/>
  <c r="D18" i="3"/>
  <c r="D22" i="3"/>
  <c r="D26" i="3"/>
  <c r="D30" i="3"/>
  <c r="D34" i="3"/>
  <c r="D38" i="3"/>
  <c r="D8" i="3"/>
  <c r="D12" i="3"/>
  <c r="D16" i="3"/>
  <c r="D20" i="3"/>
  <c r="E6" i="3"/>
  <c r="E45" i="3"/>
  <c r="D44" i="3"/>
  <c r="C43" i="3"/>
  <c r="E41" i="3"/>
  <c r="D40" i="3"/>
  <c r="C39" i="3"/>
  <c r="D37" i="3"/>
  <c r="D35" i="3"/>
  <c r="E33" i="3"/>
  <c r="C32" i="3"/>
  <c r="C30" i="3"/>
  <c r="D28" i="3"/>
  <c r="E26" i="3"/>
  <c r="E24" i="3"/>
  <c r="C23" i="3"/>
  <c r="D21" i="3"/>
  <c r="E18" i="3"/>
  <c r="C16" i="3"/>
  <c r="D13" i="3"/>
  <c r="C8" i="3"/>
  <c r="E6" i="4"/>
  <c r="E9" i="4"/>
  <c r="E7" i="4"/>
  <c r="F7" i="4" s="1"/>
  <c r="E8" i="4"/>
  <c r="C8" i="4"/>
  <c r="E7" i="3"/>
  <c r="E11" i="3"/>
  <c r="E15" i="3"/>
  <c r="E19" i="3"/>
  <c r="E23" i="3"/>
  <c r="E27" i="3"/>
  <c r="E31" i="3"/>
  <c r="E35" i="3"/>
  <c r="E9" i="3"/>
  <c r="E13" i="3"/>
  <c r="E17" i="3"/>
  <c r="E46" i="3"/>
  <c r="D45" i="3"/>
  <c r="C44" i="3"/>
  <c r="E42" i="3"/>
  <c r="D41" i="3"/>
  <c r="C40" i="3"/>
  <c r="E38" i="3"/>
  <c r="E36" i="3"/>
  <c r="C35" i="3"/>
  <c r="D33" i="3"/>
  <c r="D31" i="3"/>
  <c r="E29" i="3"/>
  <c r="C28" i="3"/>
  <c r="C26" i="3"/>
  <c r="D24" i="3"/>
  <c r="E22" i="3"/>
  <c r="E20" i="3"/>
  <c r="C18" i="3"/>
  <c r="D15" i="3"/>
  <c r="E12" i="3"/>
  <c r="C10" i="3"/>
  <c r="D7" i="3"/>
  <c r="C9" i="4"/>
  <c r="G6" i="9" l="1"/>
  <c r="A10" i="6"/>
  <c r="A11" i="6" s="1"/>
  <c r="C11" i="6" s="1"/>
  <c r="E9" i="6"/>
  <c r="F9" i="6" s="1"/>
  <c r="G9" i="6" s="1"/>
  <c r="C8" i="6"/>
  <c r="E8" i="6"/>
  <c r="D8" i="6"/>
  <c r="F35" i="3"/>
  <c r="F7" i="9"/>
  <c r="G7" i="9" s="1"/>
  <c r="E12" i="5"/>
  <c r="C10" i="4"/>
  <c r="F9" i="5"/>
  <c r="G9" i="5" s="1"/>
  <c r="F7" i="6"/>
  <c r="F24" i="3"/>
  <c r="F7" i="3"/>
  <c r="F40" i="3"/>
  <c r="A9" i="9"/>
  <c r="E8" i="9"/>
  <c r="F8" i="9" s="1"/>
  <c r="F29" i="3"/>
  <c r="F15" i="3"/>
  <c r="C18" i="7"/>
  <c r="F7" i="5"/>
  <c r="F11" i="3"/>
  <c r="B19" i="7"/>
  <c r="O5" i="6" s="1"/>
  <c r="F9" i="3"/>
  <c r="F13" i="3"/>
  <c r="F45" i="3"/>
  <c r="F28" i="3"/>
  <c r="F41" i="3"/>
  <c r="F12" i="3"/>
  <c r="F42" i="3"/>
  <c r="F16" i="3"/>
  <c r="F25" i="3"/>
  <c r="F10" i="5"/>
  <c r="G10" i="5" s="1"/>
  <c r="F14" i="3"/>
  <c r="F8" i="3"/>
  <c r="F36" i="3"/>
  <c r="F31" i="3"/>
  <c r="F6" i="3"/>
  <c r="F26" i="3"/>
  <c r="F19" i="3"/>
  <c r="F21" i="3"/>
  <c r="F8" i="4"/>
  <c r="F23" i="3"/>
  <c r="F30" i="3"/>
  <c r="F37" i="3"/>
  <c r="F43" i="3"/>
  <c r="F20" i="3"/>
  <c r="F38" i="3"/>
  <c r="F22" i="3"/>
  <c r="F39" i="3"/>
  <c r="F44" i="3"/>
  <c r="F33" i="3"/>
  <c r="F8" i="5"/>
  <c r="G8" i="5" s="1"/>
  <c r="A12" i="6"/>
  <c r="D11" i="6"/>
  <c r="E11" i="6"/>
  <c r="F32" i="3"/>
  <c r="F18" i="3"/>
  <c r="F27" i="3"/>
  <c r="F46" i="3"/>
  <c r="F34" i="3"/>
  <c r="F10" i="3"/>
  <c r="E10" i="6"/>
  <c r="D10" i="6"/>
  <c r="C10" i="6"/>
  <c r="F17" i="3"/>
  <c r="F11" i="5"/>
  <c r="G11" i="5" s="1"/>
  <c r="A13" i="5"/>
  <c r="D12" i="5"/>
  <c r="F9" i="4"/>
  <c r="A11" i="4"/>
  <c r="D10" i="4"/>
  <c r="F10" i="4" s="1"/>
  <c r="F6" i="4"/>
  <c r="G7" i="6" l="1"/>
  <c r="G7" i="5"/>
  <c r="C5" i="8"/>
  <c r="O6" i="6"/>
  <c r="F12" i="5"/>
  <c r="G12" i="5" s="1"/>
  <c r="C4" i="8"/>
  <c r="F3" i="9"/>
  <c r="F8" i="6"/>
  <c r="G8" i="6" s="1"/>
  <c r="D9" i="9"/>
  <c r="C9" i="9"/>
  <c r="A10" i="9"/>
  <c r="E9" i="9"/>
  <c r="G8" i="9"/>
  <c r="F11" i="6"/>
  <c r="G11" i="6" s="1"/>
  <c r="A13" i="6"/>
  <c r="C12" i="6"/>
  <c r="D12" i="6"/>
  <c r="E12" i="6"/>
  <c r="F10" i="6"/>
  <c r="A14" i="5"/>
  <c r="C13" i="5"/>
  <c r="D13" i="5"/>
  <c r="E13" i="5"/>
  <c r="A12" i="4"/>
  <c r="C11" i="4"/>
  <c r="D11" i="4"/>
  <c r="E11" i="4"/>
  <c r="C7" i="8" l="1"/>
  <c r="F9" i="9"/>
  <c r="A11" i="9"/>
  <c r="D10" i="9"/>
  <c r="E10" i="9"/>
  <c r="C10" i="9"/>
  <c r="G10" i="6"/>
  <c r="F13" i="5"/>
  <c r="F12" i="6"/>
  <c r="A14" i="6"/>
  <c r="D13" i="6"/>
  <c r="E13" i="6"/>
  <c r="C13" i="6"/>
  <c r="A15" i="5"/>
  <c r="D14" i="5"/>
  <c r="E14" i="5"/>
  <c r="C14" i="5"/>
  <c r="F11" i="4"/>
  <c r="D12" i="4"/>
  <c r="A13" i="4"/>
  <c r="E12" i="4"/>
  <c r="C12" i="4"/>
  <c r="G12" i="6" l="1"/>
  <c r="G9" i="9"/>
  <c r="C11" i="9"/>
  <c r="A12" i="9"/>
  <c r="E11" i="9"/>
  <c r="D11" i="9"/>
  <c r="F10" i="9"/>
  <c r="G10" i="9" s="1"/>
  <c r="G13" i="5"/>
  <c r="A15" i="6"/>
  <c r="D14" i="6"/>
  <c r="E14" i="6"/>
  <c r="C14" i="6"/>
  <c r="F13" i="6"/>
  <c r="A16" i="5"/>
  <c r="C15" i="5"/>
  <c r="E15" i="5"/>
  <c r="D15" i="5"/>
  <c r="F14" i="5"/>
  <c r="A14" i="4"/>
  <c r="D13" i="4"/>
  <c r="E13" i="4"/>
  <c r="C13" i="4"/>
  <c r="F12" i="4"/>
  <c r="E12" i="9" l="1"/>
  <c r="D12" i="9"/>
  <c r="A13" i="9"/>
  <c r="C12" i="9"/>
  <c r="F11" i="9"/>
  <c r="G11" i="9" s="1"/>
  <c r="G13" i="6"/>
  <c r="A16" i="6"/>
  <c r="D15" i="6"/>
  <c r="E15" i="6"/>
  <c r="C15" i="6"/>
  <c r="F14" i="6"/>
  <c r="F15" i="5"/>
  <c r="F13" i="4"/>
  <c r="G14" i="5"/>
  <c r="D16" i="5"/>
  <c r="A17" i="5"/>
  <c r="C16" i="5"/>
  <c r="E16" i="5"/>
  <c r="D14" i="4"/>
  <c r="A15" i="4"/>
  <c r="E14" i="4"/>
  <c r="C14" i="4"/>
  <c r="G14" i="6" l="1"/>
  <c r="F12" i="9"/>
  <c r="G12" i="9" s="1"/>
  <c r="C13" i="9"/>
  <c r="A14" i="9"/>
  <c r="E13" i="9"/>
  <c r="D13" i="9"/>
  <c r="G15" i="5"/>
  <c r="F14" i="4"/>
  <c r="F15" i="6"/>
  <c r="A17" i="6"/>
  <c r="C16" i="6"/>
  <c r="D16" i="6"/>
  <c r="E16" i="6"/>
  <c r="F16" i="5"/>
  <c r="A18" i="5"/>
  <c r="C17" i="5"/>
  <c r="E17" i="5"/>
  <c r="D17" i="5"/>
  <c r="A16" i="4"/>
  <c r="E15" i="4"/>
  <c r="C15" i="4"/>
  <c r="D15" i="4"/>
  <c r="E14" i="9" l="1"/>
  <c r="A15" i="9"/>
  <c r="C14" i="9"/>
  <c r="D14" i="9"/>
  <c r="F13" i="9"/>
  <c r="G13" i="9" s="1"/>
  <c r="G15" i="6"/>
  <c r="F17" i="5"/>
  <c r="F16" i="6"/>
  <c r="A18" i="6"/>
  <c r="D17" i="6"/>
  <c r="E17" i="6"/>
  <c r="C17" i="6"/>
  <c r="A19" i="5"/>
  <c r="D18" i="5"/>
  <c r="E18" i="5"/>
  <c r="C18" i="5"/>
  <c r="G16" i="5"/>
  <c r="F15" i="4"/>
  <c r="A17" i="4"/>
  <c r="D16" i="4"/>
  <c r="E16" i="4"/>
  <c r="C16" i="4"/>
  <c r="G16" i="6" l="1"/>
  <c r="C15" i="9"/>
  <c r="A16" i="9"/>
  <c r="D15" i="9"/>
  <c r="E15" i="9"/>
  <c r="F14" i="9"/>
  <c r="G14" i="9" s="1"/>
  <c r="G17" i="5"/>
  <c r="F17" i="6"/>
  <c r="A19" i="6"/>
  <c r="D18" i="6"/>
  <c r="E18" i="6"/>
  <c r="C18" i="6"/>
  <c r="F18" i="5"/>
  <c r="G18" i="5" s="1"/>
  <c r="A20" i="5"/>
  <c r="C19" i="5"/>
  <c r="E19" i="5"/>
  <c r="D19" i="5"/>
  <c r="A18" i="4"/>
  <c r="C17" i="4"/>
  <c r="D17" i="4"/>
  <c r="E17" i="4"/>
  <c r="F16" i="4"/>
  <c r="D16" i="9" l="1"/>
  <c r="A17" i="9"/>
  <c r="E16" i="9"/>
  <c r="C16" i="9"/>
  <c r="F15" i="9"/>
  <c r="G15" i="9" s="1"/>
  <c r="G17" i="6"/>
  <c r="A20" i="6"/>
  <c r="D19" i="6"/>
  <c r="E19" i="6"/>
  <c r="C19" i="6"/>
  <c r="F18" i="6"/>
  <c r="F19" i="5"/>
  <c r="G19" i="5" s="1"/>
  <c r="D20" i="5"/>
  <c r="A21" i="5"/>
  <c r="E20" i="5"/>
  <c r="C20" i="5"/>
  <c r="F17" i="4"/>
  <c r="A19" i="4"/>
  <c r="D18" i="4"/>
  <c r="E18" i="4"/>
  <c r="C18" i="4"/>
  <c r="G18" i="6" l="1"/>
  <c r="F16" i="9"/>
  <c r="G16" i="9" s="1"/>
  <c r="C17" i="9"/>
  <c r="D17" i="9"/>
  <c r="E17" i="9"/>
  <c r="A18" i="9"/>
  <c r="F20" i="5"/>
  <c r="G20" i="5" s="1"/>
  <c r="F19" i="6"/>
  <c r="G19" i="6" s="1"/>
  <c r="A21" i="6"/>
  <c r="C20" i="6"/>
  <c r="D20" i="6"/>
  <c r="E20" i="6"/>
  <c r="A22" i="5"/>
  <c r="C21" i="5"/>
  <c r="D21" i="5"/>
  <c r="E21" i="5"/>
  <c r="A20" i="4"/>
  <c r="D19" i="4"/>
  <c r="E19" i="4"/>
  <c r="C19" i="4"/>
  <c r="F18" i="4"/>
  <c r="A19" i="9" l="1"/>
  <c r="D18" i="9"/>
  <c r="C18" i="9"/>
  <c r="E18" i="9"/>
  <c r="F17" i="9"/>
  <c r="G17" i="9" s="1"/>
  <c r="F19" i="4"/>
  <c r="F20" i="6"/>
  <c r="G20" i="6" s="1"/>
  <c r="A22" i="6"/>
  <c r="D21" i="6"/>
  <c r="E21" i="6"/>
  <c r="C21" i="6"/>
  <c r="F21" i="5"/>
  <c r="G21" i="5" s="1"/>
  <c r="A23" i="5"/>
  <c r="D22" i="5"/>
  <c r="C22" i="5"/>
  <c r="E22" i="5"/>
  <c r="A21" i="4"/>
  <c r="D20" i="4"/>
  <c r="C20" i="4"/>
  <c r="E20" i="4"/>
  <c r="F18" i="9" l="1"/>
  <c r="G18" i="9" s="1"/>
  <c r="E19" i="9"/>
  <c r="A20" i="9"/>
  <c r="D19" i="9"/>
  <c r="C19" i="9"/>
  <c r="F22" i="5"/>
  <c r="G22" i="5" s="1"/>
  <c r="F21" i="6"/>
  <c r="G21" i="6" s="1"/>
  <c r="A23" i="6"/>
  <c r="C22" i="6"/>
  <c r="D22" i="6"/>
  <c r="E22" i="6"/>
  <c r="A24" i="5"/>
  <c r="C23" i="5"/>
  <c r="D23" i="5"/>
  <c r="E23" i="5"/>
  <c r="F20" i="4"/>
  <c r="A22" i="4"/>
  <c r="D21" i="4"/>
  <c r="E21" i="4"/>
  <c r="C21" i="4"/>
  <c r="E20" i="9" l="1"/>
  <c r="A21" i="9"/>
  <c r="C20" i="9"/>
  <c r="D20" i="9"/>
  <c r="F19" i="9"/>
  <c r="G19" i="9" s="1"/>
  <c r="F22" i="6"/>
  <c r="G22" i="6" s="1"/>
  <c r="A24" i="6"/>
  <c r="D23" i="6"/>
  <c r="E23" i="6"/>
  <c r="C23" i="6"/>
  <c r="F23" i="5"/>
  <c r="G23" i="5" s="1"/>
  <c r="A25" i="5"/>
  <c r="D24" i="5"/>
  <c r="C24" i="5"/>
  <c r="E24" i="5"/>
  <c r="D22" i="4"/>
  <c r="A23" i="4"/>
  <c r="E22" i="4"/>
  <c r="C22" i="4"/>
  <c r="F21" i="4"/>
  <c r="F20" i="9" l="1"/>
  <c r="G20" i="9" s="1"/>
  <c r="C21" i="9"/>
  <c r="E21" i="9"/>
  <c r="A22" i="9"/>
  <c r="D21" i="9"/>
  <c r="A25" i="6"/>
  <c r="D24" i="6"/>
  <c r="E24" i="6"/>
  <c r="C24" i="6"/>
  <c r="F24" i="5"/>
  <c r="G24" i="5" s="1"/>
  <c r="F23" i="6"/>
  <c r="G23" i="6" s="1"/>
  <c r="C25" i="5"/>
  <c r="A26" i="5"/>
  <c r="E25" i="5"/>
  <c r="D25" i="5"/>
  <c r="F22" i="4"/>
  <c r="A24" i="4"/>
  <c r="E23" i="4"/>
  <c r="C23" i="4"/>
  <c r="D23" i="4"/>
  <c r="E22" i="9" l="1"/>
  <c r="C22" i="9"/>
  <c r="D22" i="9"/>
  <c r="A23" i="9"/>
  <c r="F21" i="9"/>
  <c r="G21" i="9" s="1"/>
  <c r="F24" i="6"/>
  <c r="G24" i="6" s="1"/>
  <c r="A26" i="6"/>
  <c r="D25" i="6"/>
  <c r="E25" i="6"/>
  <c r="C25" i="6"/>
  <c r="A27" i="5"/>
  <c r="D26" i="5"/>
  <c r="E26" i="5"/>
  <c r="C26" i="5"/>
  <c r="F25" i="5"/>
  <c r="G25" i="5" s="1"/>
  <c r="F23" i="4"/>
  <c r="A25" i="4"/>
  <c r="D24" i="4"/>
  <c r="E24" i="4"/>
  <c r="C24" i="4"/>
  <c r="C23" i="9" l="1"/>
  <c r="E23" i="9"/>
  <c r="A24" i="9"/>
  <c r="D23" i="9"/>
  <c r="F22" i="9"/>
  <c r="G22" i="9" s="1"/>
  <c r="F25" i="6"/>
  <c r="G25" i="6" s="1"/>
  <c r="A27" i="6"/>
  <c r="C26" i="6"/>
  <c r="D26" i="6"/>
  <c r="E26" i="6"/>
  <c r="F26" i="5"/>
  <c r="G26" i="5" s="1"/>
  <c r="A28" i="5"/>
  <c r="C27" i="5"/>
  <c r="E27" i="5"/>
  <c r="D27" i="5"/>
  <c r="A26" i="4"/>
  <c r="C25" i="4"/>
  <c r="E25" i="4"/>
  <c r="D25" i="4"/>
  <c r="F24" i="4"/>
  <c r="E24" i="9" l="1"/>
  <c r="D24" i="9"/>
  <c r="C24" i="9"/>
  <c r="A25" i="9"/>
  <c r="F23" i="9"/>
  <c r="G23" i="9" s="1"/>
  <c r="F26" i="6"/>
  <c r="G26" i="6" s="1"/>
  <c r="A28" i="6"/>
  <c r="D27" i="6"/>
  <c r="E27" i="6"/>
  <c r="C27" i="6"/>
  <c r="D28" i="5"/>
  <c r="A29" i="5"/>
  <c r="C28" i="5"/>
  <c r="E28" i="5"/>
  <c r="F27" i="5"/>
  <c r="G27" i="5" s="1"/>
  <c r="F25" i="4"/>
  <c r="A27" i="4"/>
  <c r="D26" i="4"/>
  <c r="E26" i="4"/>
  <c r="C26" i="4"/>
  <c r="F24" i="9" l="1"/>
  <c r="G24" i="9" s="1"/>
  <c r="C25" i="9"/>
  <c r="E25" i="9"/>
  <c r="A26" i="9"/>
  <c r="D25" i="9"/>
  <c r="F27" i="6"/>
  <c r="G27" i="6" s="1"/>
  <c r="A29" i="6"/>
  <c r="C28" i="6"/>
  <c r="D28" i="6"/>
  <c r="E28" i="6"/>
  <c r="F28" i="5"/>
  <c r="G28" i="5" s="1"/>
  <c r="A30" i="5"/>
  <c r="C29" i="5"/>
  <c r="D29" i="5"/>
  <c r="E29" i="5"/>
  <c r="A28" i="4"/>
  <c r="D27" i="4"/>
  <c r="C27" i="4"/>
  <c r="E27" i="4"/>
  <c r="F26" i="4"/>
  <c r="E26" i="9" l="1"/>
  <c r="D26" i="9"/>
  <c r="A27" i="9"/>
  <c r="C26" i="9"/>
  <c r="F25" i="9"/>
  <c r="G25" i="9" s="1"/>
  <c r="F28" i="6"/>
  <c r="G28" i="6" s="1"/>
  <c r="A30" i="6"/>
  <c r="D29" i="6"/>
  <c r="E29" i="6"/>
  <c r="C29" i="6"/>
  <c r="F29" i="5"/>
  <c r="G29" i="5" s="1"/>
  <c r="D30" i="5"/>
  <c r="A31" i="5"/>
  <c r="E30" i="5"/>
  <c r="C30" i="5"/>
  <c r="F27" i="4"/>
  <c r="D28" i="4"/>
  <c r="A29" i="4"/>
  <c r="E28" i="4"/>
  <c r="C28" i="4"/>
  <c r="F26" i="9" l="1"/>
  <c r="G26" i="9" s="1"/>
  <c r="E27" i="9"/>
  <c r="A28" i="9"/>
  <c r="D27" i="9"/>
  <c r="C27" i="9"/>
  <c r="F29" i="6"/>
  <c r="G29" i="6" s="1"/>
  <c r="A31" i="6"/>
  <c r="C30" i="6"/>
  <c r="D30" i="6"/>
  <c r="E30" i="6"/>
  <c r="C31" i="5"/>
  <c r="A32" i="5"/>
  <c r="D31" i="5"/>
  <c r="E31" i="5"/>
  <c r="F30" i="5"/>
  <c r="G30" i="5" s="1"/>
  <c r="A30" i="4"/>
  <c r="D29" i="4"/>
  <c r="E29" i="4"/>
  <c r="C29" i="4"/>
  <c r="F28" i="4"/>
  <c r="F27" i="9" l="1"/>
  <c r="G27" i="9" s="1"/>
  <c r="E28" i="9"/>
  <c r="A29" i="9"/>
  <c r="C28" i="9"/>
  <c r="D28" i="9"/>
  <c r="F30" i="6"/>
  <c r="G30" i="6" s="1"/>
  <c r="A32" i="6"/>
  <c r="D31" i="6"/>
  <c r="E31" i="6"/>
  <c r="C31" i="6"/>
  <c r="A33" i="5"/>
  <c r="D32" i="5"/>
  <c r="C32" i="5"/>
  <c r="E32" i="5"/>
  <c r="F29" i="4"/>
  <c r="F31" i="5"/>
  <c r="G31" i="5" s="1"/>
  <c r="D30" i="4"/>
  <c r="A31" i="4"/>
  <c r="E30" i="4"/>
  <c r="C30" i="4"/>
  <c r="E29" i="9" l="1"/>
  <c r="C29" i="9"/>
  <c r="A30" i="9"/>
  <c r="D29" i="9"/>
  <c r="F28" i="9"/>
  <c r="G28" i="9" s="1"/>
  <c r="A33" i="6"/>
  <c r="D32" i="6"/>
  <c r="E32" i="6"/>
  <c r="C32" i="6"/>
  <c r="F31" i="6"/>
  <c r="G31" i="6" s="1"/>
  <c r="F32" i="5"/>
  <c r="G32" i="5" s="1"/>
  <c r="C33" i="5"/>
  <c r="A34" i="5"/>
  <c r="E33" i="5"/>
  <c r="D33" i="5"/>
  <c r="F30" i="4"/>
  <c r="A32" i="4"/>
  <c r="E31" i="4"/>
  <c r="C31" i="4"/>
  <c r="D31" i="4"/>
  <c r="F29" i="9" l="1"/>
  <c r="G29" i="9" s="1"/>
  <c r="E30" i="9"/>
  <c r="D30" i="9"/>
  <c r="A31" i="9"/>
  <c r="C30" i="9"/>
  <c r="F32" i="6"/>
  <c r="G32" i="6" s="1"/>
  <c r="A34" i="6"/>
  <c r="E33" i="6"/>
  <c r="C33" i="6"/>
  <c r="D33" i="6"/>
  <c r="A35" i="5"/>
  <c r="D34" i="5"/>
  <c r="E34" i="5"/>
  <c r="C34" i="5"/>
  <c r="F33" i="5"/>
  <c r="G33" i="5" s="1"/>
  <c r="A33" i="4"/>
  <c r="D32" i="4"/>
  <c r="E32" i="4"/>
  <c r="C32" i="4"/>
  <c r="F31" i="4"/>
  <c r="C31" i="9" l="1"/>
  <c r="E31" i="9"/>
  <c r="A32" i="9"/>
  <c r="D31" i="9"/>
  <c r="F30" i="9"/>
  <c r="G30" i="9" s="1"/>
  <c r="F34" i="5"/>
  <c r="G34" i="5" s="1"/>
  <c r="F33" i="6"/>
  <c r="G33" i="6" s="1"/>
  <c r="F32" i="4"/>
  <c r="A35" i="6"/>
  <c r="D34" i="6"/>
  <c r="E34" i="6"/>
  <c r="C34" i="6"/>
  <c r="A36" i="5"/>
  <c r="C35" i="5"/>
  <c r="E35" i="5"/>
  <c r="D35" i="5"/>
  <c r="A34" i="4"/>
  <c r="C33" i="4"/>
  <c r="E33" i="4"/>
  <c r="D33" i="4"/>
  <c r="D32" i="9" l="1"/>
  <c r="E32" i="9"/>
  <c r="C32" i="9"/>
  <c r="A33" i="9"/>
  <c r="F31" i="9"/>
  <c r="G31" i="9" s="1"/>
  <c r="A36" i="6"/>
  <c r="E35" i="6"/>
  <c r="D35" i="6"/>
  <c r="C35" i="6"/>
  <c r="F34" i="6"/>
  <c r="G34" i="6" s="1"/>
  <c r="A37" i="5"/>
  <c r="D36" i="5"/>
  <c r="E36" i="5"/>
  <c r="C36" i="5"/>
  <c r="F35" i="5"/>
  <c r="G35" i="5" s="1"/>
  <c r="F33" i="4"/>
  <c r="A35" i="4"/>
  <c r="D34" i="4"/>
  <c r="E34" i="4"/>
  <c r="C34" i="4"/>
  <c r="F32" i="9" l="1"/>
  <c r="G32" i="9" s="1"/>
  <c r="C33" i="9"/>
  <c r="A34" i="9"/>
  <c r="D33" i="9"/>
  <c r="E33" i="9"/>
  <c r="F35" i="6"/>
  <c r="G35" i="6" s="1"/>
  <c r="F36" i="5"/>
  <c r="G36" i="5" s="1"/>
  <c r="A37" i="6"/>
  <c r="C36" i="6"/>
  <c r="D36" i="6"/>
  <c r="E36" i="6"/>
  <c r="C37" i="5"/>
  <c r="A38" i="5"/>
  <c r="D37" i="5"/>
  <c r="E37" i="5"/>
  <c r="A36" i="4"/>
  <c r="D35" i="4"/>
  <c r="E35" i="4"/>
  <c r="C35" i="4"/>
  <c r="F34" i="4"/>
  <c r="E34" i="9" l="1"/>
  <c r="C34" i="9"/>
  <c r="D34" i="9"/>
  <c r="A35" i="9"/>
  <c r="F33" i="9"/>
  <c r="G33" i="9" s="1"/>
  <c r="F35" i="4"/>
  <c r="F36" i="6"/>
  <c r="G36" i="6" s="1"/>
  <c r="A38" i="6"/>
  <c r="E37" i="6"/>
  <c r="D37" i="6"/>
  <c r="C37" i="6"/>
  <c r="D38" i="5"/>
  <c r="A39" i="5"/>
  <c r="E38" i="5"/>
  <c r="C38" i="5"/>
  <c r="F37" i="5"/>
  <c r="G37" i="5" s="1"/>
  <c r="A37" i="4"/>
  <c r="D36" i="4"/>
  <c r="C36" i="4"/>
  <c r="E36" i="4"/>
  <c r="E35" i="9" l="1"/>
  <c r="D35" i="9"/>
  <c r="A36" i="9"/>
  <c r="C35" i="9"/>
  <c r="F34" i="9"/>
  <c r="G34" i="9" s="1"/>
  <c r="A39" i="6"/>
  <c r="C38" i="6"/>
  <c r="D38" i="6"/>
  <c r="E38" i="6"/>
  <c r="F38" i="5"/>
  <c r="G38" i="5" s="1"/>
  <c r="F37" i="6"/>
  <c r="G37" i="6" s="1"/>
  <c r="C39" i="5"/>
  <c r="A40" i="5"/>
  <c r="E39" i="5"/>
  <c r="D39" i="5"/>
  <c r="F36" i="4"/>
  <c r="A38" i="4"/>
  <c r="D37" i="4"/>
  <c r="E37" i="4"/>
  <c r="C37" i="4"/>
  <c r="F35" i="9" l="1"/>
  <c r="G35" i="9" s="1"/>
  <c r="D36" i="9"/>
  <c r="E36" i="9"/>
  <c r="C36" i="9"/>
  <c r="A37" i="9"/>
  <c r="F38" i="6"/>
  <c r="G38" i="6" s="1"/>
  <c r="A40" i="6"/>
  <c r="E39" i="6"/>
  <c r="C39" i="6"/>
  <c r="D39" i="6"/>
  <c r="A41" i="5"/>
  <c r="D40" i="5"/>
  <c r="C40" i="5"/>
  <c r="E40" i="5"/>
  <c r="F39" i="5"/>
  <c r="G39" i="5" s="1"/>
  <c r="D38" i="4"/>
  <c r="A39" i="4"/>
  <c r="E38" i="4"/>
  <c r="C38" i="4"/>
  <c r="F37" i="4"/>
  <c r="F36" i="9" l="1"/>
  <c r="G36" i="9" s="1"/>
  <c r="C37" i="9"/>
  <c r="E37" i="9"/>
  <c r="A38" i="9"/>
  <c r="D37" i="9"/>
  <c r="F39" i="6"/>
  <c r="G39" i="6" s="1"/>
  <c r="A41" i="6"/>
  <c r="C40" i="6"/>
  <c r="D40" i="6"/>
  <c r="E40" i="6"/>
  <c r="F40" i="5"/>
  <c r="G40" i="5" s="1"/>
  <c r="C41" i="5"/>
  <c r="A42" i="5"/>
  <c r="E41" i="5"/>
  <c r="D41" i="5"/>
  <c r="F38" i="4"/>
  <c r="A40" i="4"/>
  <c r="E39" i="4"/>
  <c r="C39" i="4"/>
  <c r="D39" i="4"/>
  <c r="E38" i="9" l="1"/>
  <c r="C38" i="9"/>
  <c r="D38" i="9"/>
  <c r="A39" i="9"/>
  <c r="F37" i="9"/>
  <c r="G37" i="9" s="1"/>
  <c r="F40" i="6"/>
  <c r="G40" i="6" s="1"/>
  <c r="A42" i="6"/>
  <c r="E41" i="6"/>
  <c r="C41" i="6"/>
  <c r="D41" i="6"/>
  <c r="F41" i="5"/>
  <c r="G41" i="5" s="1"/>
  <c r="A43" i="5"/>
  <c r="D42" i="5"/>
  <c r="E42" i="5"/>
  <c r="C42" i="5"/>
  <c r="F39" i="4"/>
  <c r="A41" i="4"/>
  <c r="D40" i="4"/>
  <c r="E40" i="4"/>
  <c r="C40" i="4"/>
  <c r="E39" i="9" l="1"/>
  <c r="D39" i="9"/>
  <c r="A40" i="9"/>
  <c r="C39" i="9"/>
  <c r="F38" i="9"/>
  <c r="G38" i="9" s="1"/>
  <c r="F41" i="6"/>
  <c r="G41" i="6" s="1"/>
  <c r="A43" i="6"/>
  <c r="D42" i="6"/>
  <c r="E42" i="6"/>
  <c r="C42" i="6"/>
  <c r="F40" i="4"/>
  <c r="A44" i="5"/>
  <c r="C43" i="5"/>
  <c r="E43" i="5"/>
  <c r="D43" i="5"/>
  <c r="F42" i="5"/>
  <c r="G42" i="5" s="1"/>
  <c r="A42" i="4"/>
  <c r="C41" i="4"/>
  <c r="E41" i="4"/>
  <c r="D41" i="4"/>
  <c r="F39" i="9" l="1"/>
  <c r="G39" i="9" s="1"/>
  <c r="E40" i="9"/>
  <c r="C40" i="9"/>
  <c r="D40" i="9"/>
  <c r="A41" i="9"/>
  <c r="F42" i="6"/>
  <c r="G42" i="6" s="1"/>
  <c r="A44" i="6"/>
  <c r="E43" i="6"/>
  <c r="D43" i="6"/>
  <c r="C43" i="6"/>
  <c r="F43" i="5"/>
  <c r="G43" i="5" s="1"/>
  <c r="A45" i="5"/>
  <c r="D44" i="5"/>
  <c r="C44" i="5"/>
  <c r="E44" i="5"/>
  <c r="F41" i="4"/>
  <c r="A43" i="4"/>
  <c r="D42" i="4"/>
  <c r="E42" i="4"/>
  <c r="C42" i="4"/>
  <c r="F40" i="9" l="1"/>
  <c r="G40" i="9" s="1"/>
  <c r="C41" i="9"/>
  <c r="E41" i="9"/>
  <c r="A42" i="9"/>
  <c r="D41" i="9"/>
  <c r="F44" i="5"/>
  <c r="G44" i="5" s="1"/>
  <c r="F43" i="6"/>
  <c r="G43" i="6" s="1"/>
  <c r="A45" i="6"/>
  <c r="C44" i="6"/>
  <c r="D44" i="6"/>
  <c r="E44" i="6"/>
  <c r="C45" i="5"/>
  <c r="A46" i="5"/>
  <c r="D45" i="5"/>
  <c r="E45" i="5"/>
  <c r="A44" i="4"/>
  <c r="C43" i="4"/>
  <c r="E43" i="4"/>
  <c r="D43" i="4"/>
  <c r="F42" i="4"/>
  <c r="F41" i="9" l="1"/>
  <c r="G41" i="9" s="1"/>
  <c r="A43" i="9"/>
  <c r="D42" i="9"/>
  <c r="E42" i="9"/>
  <c r="C42" i="9"/>
  <c r="F44" i="6"/>
  <c r="G44" i="6" s="1"/>
  <c r="A46" i="6"/>
  <c r="E45" i="6"/>
  <c r="D45" i="6"/>
  <c r="C45" i="6"/>
  <c r="D46" i="5"/>
  <c r="C46" i="5"/>
  <c r="E46" i="5"/>
  <c r="F45" i="5"/>
  <c r="G45" i="5" s="1"/>
  <c r="F43" i="4"/>
  <c r="D44" i="4"/>
  <c r="A45" i="4"/>
  <c r="E44" i="4"/>
  <c r="C44" i="4"/>
  <c r="C43" i="9" l="1"/>
  <c r="D43" i="9"/>
  <c r="E43" i="9"/>
  <c r="A44" i="9"/>
  <c r="F42" i="9"/>
  <c r="G42" i="9" s="1"/>
  <c r="F44" i="4"/>
  <c r="D46" i="6"/>
  <c r="C46" i="6"/>
  <c r="E46" i="6"/>
  <c r="F45" i="6"/>
  <c r="G45" i="6" s="1"/>
  <c r="F46" i="5"/>
  <c r="I6" i="5" s="1"/>
  <c r="A46" i="4"/>
  <c r="D45" i="4"/>
  <c r="E45" i="4"/>
  <c r="C45" i="4"/>
  <c r="A45" i="9" l="1"/>
  <c r="C44" i="9"/>
  <c r="D44" i="9"/>
  <c r="E44" i="9"/>
  <c r="F43" i="9"/>
  <c r="G43" i="9" s="1"/>
  <c r="F46" i="6"/>
  <c r="G46" i="5"/>
  <c r="I9" i="5" s="1"/>
  <c r="F45" i="4"/>
  <c r="D46" i="4"/>
  <c r="E46" i="4"/>
  <c r="C46" i="4"/>
  <c r="F44" i="9" l="1"/>
  <c r="G44" i="9" s="1"/>
  <c r="C45" i="9"/>
  <c r="E45" i="9"/>
  <c r="A46" i="9"/>
  <c r="D45" i="9"/>
  <c r="G46" i="6"/>
  <c r="F46" i="4"/>
  <c r="I6" i="4" l="1"/>
  <c r="F45" i="9"/>
  <c r="G45" i="9" s="1"/>
  <c r="E46" i="9"/>
  <c r="C46" i="9"/>
  <c r="D46" i="9"/>
  <c r="F46" i="9" l="1"/>
  <c r="I6" i="9" s="1"/>
  <c r="G46" i="9" l="1"/>
  <c r="I9" i="9" s="1"/>
</calcChain>
</file>

<file path=xl/sharedStrings.xml><?xml version="1.0" encoding="utf-8"?>
<sst xmlns="http://schemas.openxmlformats.org/spreadsheetml/2006/main" count="169" uniqueCount="68">
  <si>
    <t>Probability distribution</t>
  </si>
  <si>
    <t>Portfolio</t>
  </si>
  <si>
    <t>Black-Scholes calculator</t>
  </si>
  <si>
    <t>Share price at t=2</t>
  </si>
  <si>
    <t>Probability</t>
  </si>
  <si>
    <t>Units held</t>
  </si>
  <si>
    <t>Current price</t>
  </si>
  <si>
    <t>Strike price</t>
  </si>
  <si>
    <t>Term</t>
  </si>
  <si>
    <t>Volatility</t>
  </si>
  <si>
    <t>Parameters</t>
  </si>
  <si>
    <t>Shares</t>
  </si>
  <si>
    <t>n/a</t>
  </si>
  <si>
    <t>Share price</t>
  </si>
  <si>
    <t>Calls</t>
  </si>
  <si>
    <t>Puts</t>
  </si>
  <si>
    <t>Maturity</t>
  </si>
  <si>
    <t>Risk-free rate</t>
  </si>
  <si>
    <t>Loan</t>
  </si>
  <si>
    <t>Calculations</t>
  </si>
  <si>
    <t>Present value of strike</t>
  </si>
  <si>
    <r>
      <t>s</t>
    </r>
    <r>
      <rPr>
        <sz val="11"/>
        <color theme="1"/>
        <rFont val="Calibri"/>
        <family val="2"/>
        <scheme val="minor"/>
      </rPr>
      <t>*t^.5</t>
    </r>
  </si>
  <si>
    <t>d1</t>
  </si>
  <si>
    <t>d2</t>
  </si>
  <si>
    <t>N(d1)</t>
  </si>
  <si>
    <t>N(d2)</t>
  </si>
  <si>
    <t>Option values</t>
  </si>
  <si>
    <t>Value of Put option</t>
  </si>
  <si>
    <t>Value of Call option</t>
  </si>
  <si>
    <t>Call</t>
  </si>
  <si>
    <t>Put</t>
  </si>
  <si>
    <t>Value</t>
  </si>
  <si>
    <t>No need for a SUMIF type formula, anything that sums the right cells is fine</t>
  </si>
  <si>
    <t>Holding</t>
  </si>
  <si>
    <t>Value of shares</t>
  </si>
  <si>
    <t>Value of calls</t>
  </si>
  <si>
    <t>Value of puts</t>
  </si>
  <si>
    <t>Value of portfolio</t>
  </si>
  <si>
    <t>Probability can repay loan</t>
  </si>
  <si>
    <t>Shortfall</t>
  </si>
  <si>
    <t>Expected shortfall</t>
  </si>
  <si>
    <t>Also full marks for showing conditional shortfall instead</t>
  </si>
  <si>
    <t>Total cost of opions, which is the constraint when using Solver</t>
  </si>
  <si>
    <t>Current cost of options</t>
  </si>
  <si>
    <t>Use Solver</t>
  </si>
  <si>
    <t>Set objective: max I6</t>
  </si>
  <si>
    <t>By changing variable cells: D3:E3</t>
  </si>
  <si>
    <t>Three constraints when using Solver:</t>
  </si>
  <si>
    <t>1. I3 = O8 or I3&lt;=O8 (New cost of options should be within the current cost. Can also use portfolio cost.)</t>
  </si>
  <si>
    <t>2. D3 is an integer</t>
  </si>
  <si>
    <t>3. E3 is an integer</t>
  </si>
  <si>
    <t>(b)</t>
  </si>
  <si>
    <t>Discussion:</t>
  </si>
  <si>
    <t xml:space="preserve">According to Solver, the investor should invest all her budget in put options. </t>
  </si>
  <si>
    <t>Because the probability of a share price lower than the put strike, 7, is</t>
  </si>
  <si>
    <t>, which is quite high.</t>
  </si>
  <si>
    <t>So the investor probably doesn't need any shares or call options in her portfolio</t>
  </si>
  <si>
    <t>The investor can achieve a high enough portfolio value at the LOW share prices,</t>
  </si>
  <si>
    <t>with total probability being</t>
  </si>
  <si>
    <t>By doing this it is  possible to reach a probability of repaying the loan of over 50%</t>
  </si>
  <si>
    <t>By changing variable cells: C3:E3</t>
  </si>
  <si>
    <t>But invest all in put options results in possible huge losses at share prices higher than or equal to 7, with probability 48.02%, absolutely non-trivial,</t>
  </si>
  <si>
    <t>Which she may not be willing to tolerate</t>
  </si>
  <si>
    <t>And volatility will not be constant in reality</t>
  </si>
  <si>
    <t>1. F3 = L8 or F3&lt;=L8 (New cost of the portfolio should be within the current cost.)</t>
  </si>
  <si>
    <t>4. C3 is an integer</t>
  </si>
  <si>
    <t>Please note that the answer is not unique. Any answer that get a prob equal to 6.81% get full marks.</t>
  </si>
  <si>
    <t>Please note that the answer is not unique. Any answer that get a prob equal to 51.98% get full marks.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</si>
</sst>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0.0000"/>
    <numFmt numFmtId="167" formatCode="_-* #,##0.0000_-;\-* #,##0.0000_-;_-* &quot;-&quot;??_-;_-@_-"/>
    <numFmt numFmtId="168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NumberFormat="1" applyFont="1"/>
    <xf numFmtId="0" fontId="4" fillId="0" borderId="0" xfId="0" applyFont="1"/>
    <xf numFmtId="165" fontId="0" fillId="0" borderId="0" xfId="1" applyNumberFormat="1" applyFont="1" applyFill="1" applyBorder="1"/>
    <xf numFmtId="166" fontId="0" fillId="0" borderId="0" xfId="0" applyNumberFormat="1"/>
    <xf numFmtId="164" fontId="0" fillId="0" borderId="0" xfId="1" applyFont="1" applyBorder="1"/>
    <xf numFmtId="164" fontId="0" fillId="0" borderId="0" xfId="1" applyFont="1"/>
    <xf numFmtId="167" fontId="0" fillId="0" borderId="0" xfId="1" applyNumberFormat="1" applyFont="1"/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/>
    <xf numFmtId="165" fontId="0" fillId="3" borderId="0" xfId="1" applyNumberFormat="1" applyFont="1" applyFill="1"/>
    <xf numFmtId="167" fontId="0" fillId="3" borderId="0" xfId="1" applyNumberFormat="1" applyFont="1" applyFill="1"/>
    <xf numFmtId="0" fontId="0" fillId="3" borderId="0" xfId="0" applyFill="1"/>
    <xf numFmtId="164" fontId="0" fillId="3" borderId="0" xfId="1" applyFont="1" applyFill="1"/>
    <xf numFmtId="165" fontId="0" fillId="3" borderId="0" xfId="0" applyNumberFormat="1" applyFill="1"/>
    <xf numFmtId="10" fontId="0" fillId="3" borderId="0" xfId="0" applyNumberFormat="1" applyFill="1"/>
    <xf numFmtId="168" fontId="0" fillId="0" borderId="0" xfId="1" applyNumberFormat="1" applyFont="1" applyBorder="1"/>
    <xf numFmtId="165" fontId="0" fillId="4" borderId="0" xfId="0" applyNumberFormat="1" applyFill="1"/>
    <xf numFmtId="10" fontId="0" fillId="4" borderId="0" xfId="0" applyNumberFormat="1" applyFill="1"/>
    <xf numFmtId="165" fontId="0" fillId="0" borderId="0" xfId="1" applyNumberFormat="1" applyFont="1" applyBorder="1"/>
    <xf numFmtId="10" fontId="0" fillId="3" borderId="0" xfId="2" applyNumberFormat="1" applyFont="1" applyFill="1"/>
    <xf numFmtId="2" fontId="0" fillId="3" borderId="0" xfId="0" applyNumberFormat="1" applyFill="1"/>
    <xf numFmtId="10" fontId="0" fillId="0" borderId="0" xfId="2" applyNumberFormat="1" applyFont="1" applyFill="1"/>
    <xf numFmtId="0" fontId="5" fillId="2" borderId="0" xfId="0" applyFont="1" applyFill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A705-5E25-41E2-82DB-528DD86B3645}">
  <dimension ref="A1:L43"/>
  <sheetViews>
    <sheetView zoomScale="141" workbookViewId="0">
      <selection activeCell="B3" sqref="B3"/>
    </sheetView>
  </sheetViews>
  <sheetFormatPr baseColWidth="10" defaultColWidth="8.83203125" defaultRowHeight="15" x14ac:dyDescent="0.2"/>
  <cols>
    <col min="1" max="1" width="17.5" customWidth="1"/>
    <col min="2" max="2" width="12" bestFit="1" customWidth="1"/>
    <col min="5" max="5" width="9.5" bestFit="1" customWidth="1"/>
    <col min="6" max="9" width="9.5" customWidth="1"/>
    <col min="11" max="11" width="22.5" bestFit="1" customWidth="1"/>
    <col min="12" max="12" width="12.5" customWidth="1"/>
  </cols>
  <sheetData>
    <row r="1" spans="1:12" x14ac:dyDescent="0.2">
      <c r="A1" s="1" t="s">
        <v>0</v>
      </c>
      <c r="D1" s="1" t="s">
        <v>1</v>
      </c>
      <c r="K1" s="1" t="s">
        <v>2</v>
      </c>
    </row>
    <row r="2" spans="1:12" x14ac:dyDescent="0.2">
      <c r="A2" t="s">
        <v>3</v>
      </c>
      <c r="B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K2" s="2" t="s">
        <v>10</v>
      </c>
      <c r="L2" s="2"/>
    </row>
    <row r="3" spans="1:12" ht="16" x14ac:dyDescent="0.2">
      <c r="A3">
        <v>0</v>
      </c>
      <c r="B3" s="9">
        <v>5.0200000000000002E-2</v>
      </c>
      <c r="D3" t="s">
        <v>11</v>
      </c>
      <c r="E3" s="3">
        <v>1000</v>
      </c>
      <c r="F3" s="8">
        <v>9</v>
      </c>
      <c r="G3" s="10" t="s">
        <v>12</v>
      </c>
      <c r="H3" s="10" t="s">
        <v>12</v>
      </c>
      <c r="I3" s="11">
        <v>0.17</v>
      </c>
      <c r="K3" t="s">
        <v>13</v>
      </c>
      <c r="L3" s="21"/>
    </row>
    <row r="4" spans="1:12" ht="16" x14ac:dyDescent="0.2">
      <c r="A4">
        <f>A3+0.5</f>
        <v>0.5</v>
      </c>
      <c r="B4" s="9">
        <v>5.6000000000000001E-2</v>
      </c>
      <c r="D4" t="s">
        <v>14</v>
      </c>
      <c r="E4" s="3">
        <v>150</v>
      </c>
      <c r="F4" s="8"/>
      <c r="G4" s="3">
        <v>12</v>
      </c>
      <c r="H4" s="3">
        <v>2</v>
      </c>
      <c r="I4" s="10" t="s">
        <v>12</v>
      </c>
      <c r="K4" t="s">
        <v>7</v>
      </c>
      <c r="L4" s="21"/>
    </row>
    <row r="5" spans="1:12" ht="16" x14ac:dyDescent="0.2">
      <c r="A5">
        <f t="shared" ref="A5:A42" si="0">A4+0.5</f>
        <v>1</v>
      </c>
      <c r="B5" s="9">
        <v>6.0900000000000003E-2</v>
      </c>
      <c r="D5" t="s">
        <v>15</v>
      </c>
      <c r="E5" s="3">
        <v>1200</v>
      </c>
      <c r="F5" s="8"/>
      <c r="G5" s="3">
        <v>7</v>
      </c>
      <c r="H5" s="3">
        <v>2</v>
      </c>
      <c r="I5" s="10" t="s">
        <v>12</v>
      </c>
      <c r="K5" t="s">
        <v>16</v>
      </c>
      <c r="L5" s="21"/>
    </row>
    <row r="6" spans="1:12" x14ac:dyDescent="0.2">
      <c r="A6">
        <f t="shared" si="0"/>
        <v>1.5</v>
      </c>
      <c r="B6" s="9">
        <v>6.4399999999999999E-2</v>
      </c>
      <c r="E6" s="3"/>
      <c r="K6" t="s">
        <v>17</v>
      </c>
      <c r="L6" s="22"/>
    </row>
    <row r="7" spans="1:12" x14ac:dyDescent="0.2">
      <c r="A7">
        <f t="shared" si="0"/>
        <v>2</v>
      </c>
      <c r="B7" s="9">
        <v>6.6199999999999995E-2</v>
      </c>
      <c r="E7" s="3"/>
      <c r="K7" s="4" t="s">
        <v>9</v>
      </c>
      <c r="L7" s="22"/>
    </row>
    <row r="8" spans="1:12" x14ac:dyDescent="0.2">
      <c r="A8">
        <f t="shared" si="0"/>
        <v>2.5</v>
      </c>
      <c r="B8" s="9">
        <v>6.6199999999999995E-2</v>
      </c>
      <c r="E8" s="3"/>
    </row>
    <row r="9" spans="1:12" x14ac:dyDescent="0.2">
      <c r="A9">
        <f t="shared" si="0"/>
        <v>3</v>
      </c>
      <c r="B9" s="9">
        <v>6.4399999999999999E-2</v>
      </c>
      <c r="D9" t="s">
        <v>18</v>
      </c>
      <c r="E9" s="3">
        <v>14000</v>
      </c>
      <c r="K9" s="2" t="s">
        <v>19</v>
      </c>
    </row>
    <row r="10" spans="1:12" x14ac:dyDescent="0.2">
      <c r="A10">
        <f t="shared" si="0"/>
        <v>3.5</v>
      </c>
      <c r="B10" s="9">
        <v>6.0900000000000003E-2</v>
      </c>
      <c r="K10" t="s">
        <v>20</v>
      </c>
      <c r="L10" s="5">
        <f>++L4*EXP(-L6*L5)</f>
        <v>0</v>
      </c>
    </row>
    <row r="11" spans="1:12" x14ac:dyDescent="0.2">
      <c r="A11">
        <f t="shared" si="0"/>
        <v>4</v>
      </c>
      <c r="B11" s="9">
        <v>1E-3</v>
      </c>
      <c r="K11" s="4" t="s">
        <v>21</v>
      </c>
      <c r="L11" s="6">
        <f>+L7*L5^0.5</f>
        <v>0</v>
      </c>
    </row>
    <row r="12" spans="1:12" x14ac:dyDescent="0.2">
      <c r="A12">
        <f t="shared" si="0"/>
        <v>4.5</v>
      </c>
      <c r="B12" s="9">
        <v>2.3999999999999998E-3</v>
      </c>
      <c r="K12" t="s">
        <v>22</v>
      </c>
      <c r="L12" s="6" t="e">
        <f>++(LN(L3/L4)+(L6+L7*L7/2)*L5)/(L7*L5^0.5)</f>
        <v>#DIV/0!</v>
      </c>
    </row>
    <row r="13" spans="1:12" x14ac:dyDescent="0.2">
      <c r="A13">
        <f t="shared" si="0"/>
        <v>5</v>
      </c>
      <c r="B13" s="9">
        <v>3.5999999999999999E-3</v>
      </c>
      <c r="K13" t="s">
        <v>23</v>
      </c>
      <c r="L13" s="6" t="e">
        <f>+L12-L11</f>
        <v>#DIV/0!</v>
      </c>
    </row>
    <row r="14" spans="1:12" x14ac:dyDescent="0.2">
      <c r="A14">
        <f t="shared" si="0"/>
        <v>5.5</v>
      </c>
      <c r="B14" s="9">
        <v>5.3E-3</v>
      </c>
      <c r="K14" s="4" t="s">
        <v>24</v>
      </c>
      <c r="L14" s="6" t="e">
        <f>_xlfn.NORM.DIST(L12,0,1,TRUE)</f>
        <v>#DIV/0!</v>
      </c>
    </row>
    <row r="15" spans="1:12" x14ac:dyDescent="0.2">
      <c r="A15">
        <f t="shared" si="0"/>
        <v>6</v>
      </c>
      <c r="B15" s="9">
        <v>7.7000000000000002E-3</v>
      </c>
      <c r="K15" s="4" t="s">
        <v>25</v>
      </c>
      <c r="L15" s="6" t="e">
        <f>_xlfn.NORM.DIST(L13,0,1,TRUE)</f>
        <v>#DIV/0!</v>
      </c>
    </row>
    <row r="16" spans="1:12" x14ac:dyDescent="0.2">
      <c r="A16">
        <f t="shared" si="0"/>
        <v>6.5</v>
      </c>
      <c r="B16" s="9">
        <v>1.06E-2</v>
      </c>
    </row>
    <row r="17" spans="1:12" x14ac:dyDescent="0.2">
      <c r="A17">
        <f t="shared" si="0"/>
        <v>7</v>
      </c>
      <c r="B17" s="9">
        <v>1.44E-2</v>
      </c>
      <c r="K17" s="1" t="s">
        <v>26</v>
      </c>
    </row>
    <row r="18" spans="1:12" x14ac:dyDescent="0.2">
      <c r="A18">
        <f t="shared" si="0"/>
        <v>7.5</v>
      </c>
      <c r="B18" s="9">
        <v>1.9E-2</v>
      </c>
      <c r="K18" s="4" t="s">
        <v>27</v>
      </c>
      <c r="L18" s="23" t="e">
        <f>(L14-1)*L3-L15*L10+L10</f>
        <v>#DIV/0!</v>
      </c>
    </row>
    <row r="19" spans="1:12" x14ac:dyDescent="0.2">
      <c r="A19">
        <f t="shared" si="0"/>
        <v>8</v>
      </c>
      <c r="B19" s="9">
        <v>2.4400000000000002E-2</v>
      </c>
      <c r="K19" s="4" t="s">
        <v>28</v>
      </c>
      <c r="L19" s="23" t="e">
        <f>L14*L3-L15*L10</f>
        <v>#DIV/0!</v>
      </c>
    </row>
    <row r="20" spans="1:12" x14ac:dyDescent="0.2">
      <c r="A20">
        <f t="shared" si="0"/>
        <v>8.5</v>
      </c>
      <c r="B20" s="9">
        <v>3.0499999999999999E-2</v>
      </c>
    </row>
    <row r="21" spans="1:12" x14ac:dyDescent="0.2">
      <c r="A21">
        <f t="shared" si="0"/>
        <v>9</v>
      </c>
      <c r="B21" s="9">
        <v>3.6999999999999998E-2</v>
      </c>
    </row>
    <row r="22" spans="1:12" x14ac:dyDescent="0.2">
      <c r="A22">
        <f t="shared" si="0"/>
        <v>9.5</v>
      </c>
      <c r="B22" s="9">
        <v>4.36E-2</v>
      </c>
    </row>
    <row r="23" spans="1:12" x14ac:dyDescent="0.2">
      <c r="A23">
        <f t="shared" si="0"/>
        <v>10</v>
      </c>
      <c r="B23" s="9">
        <v>1.5E-3</v>
      </c>
    </row>
    <row r="24" spans="1:12" x14ac:dyDescent="0.2">
      <c r="A24">
        <f t="shared" si="0"/>
        <v>10.5</v>
      </c>
      <c r="B24" s="9">
        <v>5.6000000000000001E-2</v>
      </c>
    </row>
    <row r="25" spans="1:12" x14ac:dyDescent="0.2">
      <c r="A25">
        <f t="shared" si="0"/>
        <v>11</v>
      </c>
      <c r="B25" s="9">
        <v>5.0200000000000002E-2</v>
      </c>
    </row>
    <row r="26" spans="1:12" x14ac:dyDescent="0.2">
      <c r="A26">
        <f t="shared" si="0"/>
        <v>11.5</v>
      </c>
      <c r="B26" s="9">
        <v>4.36E-2</v>
      </c>
    </row>
    <row r="27" spans="1:12" x14ac:dyDescent="0.2">
      <c r="A27">
        <f t="shared" si="0"/>
        <v>12</v>
      </c>
      <c r="B27" s="9">
        <v>3.6999999999999998E-2</v>
      </c>
    </row>
    <row r="28" spans="1:12" x14ac:dyDescent="0.2">
      <c r="A28">
        <f t="shared" si="0"/>
        <v>12.5</v>
      </c>
      <c r="B28" s="9">
        <v>3.0499999999999999E-2</v>
      </c>
    </row>
    <row r="29" spans="1:12" x14ac:dyDescent="0.2">
      <c r="A29">
        <f t="shared" si="0"/>
        <v>13</v>
      </c>
      <c r="B29" s="9">
        <v>2.4400000000000002E-2</v>
      </c>
    </row>
    <row r="30" spans="1:12" x14ac:dyDescent="0.2">
      <c r="A30">
        <f t="shared" si="0"/>
        <v>13.5</v>
      </c>
      <c r="B30" s="9">
        <v>1.9E-2</v>
      </c>
    </row>
    <row r="31" spans="1:12" x14ac:dyDescent="0.2">
      <c r="A31">
        <f t="shared" si="0"/>
        <v>14</v>
      </c>
      <c r="B31" s="9">
        <v>1.44E-2</v>
      </c>
    </row>
    <row r="32" spans="1:12" x14ac:dyDescent="0.2">
      <c r="A32">
        <f t="shared" si="0"/>
        <v>14.5</v>
      </c>
      <c r="B32" s="9">
        <v>3.8E-3</v>
      </c>
    </row>
    <row r="33" spans="1:2" x14ac:dyDescent="0.2">
      <c r="A33">
        <f t="shared" si="0"/>
        <v>15</v>
      </c>
      <c r="B33" s="9">
        <v>1E-4</v>
      </c>
    </row>
    <row r="34" spans="1:2" x14ac:dyDescent="0.2">
      <c r="A34">
        <f t="shared" si="0"/>
        <v>15.5</v>
      </c>
      <c r="B34" s="9">
        <v>1E-4</v>
      </c>
    </row>
    <row r="35" spans="1:2" x14ac:dyDescent="0.2">
      <c r="A35">
        <f t="shared" si="0"/>
        <v>16</v>
      </c>
      <c r="B35" s="9">
        <v>1E-4</v>
      </c>
    </row>
    <row r="36" spans="1:2" x14ac:dyDescent="0.2">
      <c r="A36">
        <f t="shared" si="0"/>
        <v>16.5</v>
      </c>
      <c r="B36" s="9">
        <v>2.0000000000000001E-4</v>
      </c>
    </row>
    <row r="37" spans="1:2" x14ac:dyDescent="0.2">
      <c r="A37">
        <f t="shared" si="0"/>
        <v>17</v>
      </c>
      <c r="B37" s="9">
        <v>2.9999999999999997E-4</v>
      </c>
    </row>
    <row r="38" spans="1:2" x14ac:dyDescent="0.2">
      <c r="A38">
        <f>A37+0.5</f>
        <v>17.5</v>
      </c>
      <c r="B38" s="9">
        <v>5.0000000000000001E-4</v>
      </c>
    </row>
    <row r="39" spans="1:2" x14ac:dyDescent="0.2">
      <c r="A39">
        <f t="shared" si="0"/>
        <v>18</v>
      </c>
      <c r="B39" s="9">
        <v>1.06E-2</v>
      </c>
    </row>
    <row r="40" spans="1:2" x14ac:dyDescent="0.2">
      <c r="A40">
        <f t="shared" si="0"/>
        <v>18.5</v>
      </c>
      <c r="B40" s="9">
        <v>7.7000000000000002E-3</v>
      </c>
    </row>
    <row r="41" spans="1:2" x14ac:dyDescent="0.2">
      <c r="A41">
        <f t="shared" si="0"/>
        <v>19</v>
      </c>
      <c r="B41" s="9">
        <v>5.3E-3</v>
      </c>
    </row>
    <row r="42" spans="1:2" x14ac:dyDescent="0.2">
      <c r="A42">
        <f t="shared" si="0"/>
        <v>19.5</v>
      </c>
      <c r="B42" s="9">
        <v>3.5999999999999999E-3</v>
      </c>
    </row>
    <row r="43" spans="1:2" x14ac:dyDescent="0.2">
      <c r="A43">
        <f>A42+0.5</f>
        <v>20</v>
      </c>
      <c r="B43" s="9">
        <v>2.3999999999999998E-3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76D79-B41B-4D19-B0AE-D10CEB18B868}">
  <sheetPr>
    <pageSetUpPr fitToPage="1"/>
  </sheetPr>
  <dimension ref="A1:C19"/>
  <sheetViews>
    <sheetView workbookViewId="0">
      <selection activeCell="C18" sqref="C18"/>
    </sheetView>
  </sheetViews>
  <sheetFormatPr baseColWidth="10" defaultColWidth="8.83203125" defaultRowHeight="15" x14ac:dyDescent="0.2"/>
  <cols>
    <col min="1" max="1" width="21.1640625" bestFit="1" customWidth="1"/>
    <col min="2" max="3" width="11.5" bestFit="1" customWidth="1"/>
  </cols>
  <sheetData>
    <row r="1" spans="1:3" x14ac:dyDescent="0.2">
      <c r="A1" s="1" t="s">
        <v>2</v>
      </c>
    </row>
    <row r="2" spans="1:3" x14ac:dyDescent="0.2">
      <c r="A2" s="2" t="s">
        <v>10</v>
      </c>
      <c r="B2" s="2" t="s">
        <v>29</v>
      </c>
      <c r="C2" s="2" t="s">
        <v>30</v>
      </c>
    </row>
    <row r="3" spans="1:3" x14ac:dyDescent="0.2">
      <c r="A3" t="s">
        <v>13</v>
      </c>
      <c r="B3" s="18">
        <f>Data!F3</f>
        <v>9</v>
      </c>
      <c r="C3" s="18">
        <f>Data!F3</f>
        <v>9</v>
      </c>
    </row>
    <row r="4" spans="1:3" x14ac:dyDescent="0.2">
      <c r="A4" t="s">
        <v>7</v>
      </c>
      <c r="B4" s="18">
        <f>Strike_call</f>
        <v>12</v>
      </c>
      <c r="C4" s="18">
        <f>Strike_put</f>
        <v>7</v>
      </c>
    </row>
    <row r="5" spans="1:3" x14ac:dyDescent="0.2">
      <c r="A5" t="s">
        <v>16</v>
      </c>
      <c r="B5" s="18">
        <f>Data!H4</f>
        <v>2</v>
      </c>
      <c r="C5" s="18">
        <f>Data!H5</f>
        <v>2</v>
      </c>
    </row>
    <row r="6" spans="1:3" x14ac:dyDescent="0.2">
      <c r="A6" t="s">
        <v>17</v>
      </c>
      <c r="B6" s="19">
        <v>0.03</v>
      </c>
      <c r="C6" s="19">
        <v>0.03</v>
      </c>
    </row>
    <row r="7" spans="1:3" x14ac:dyDescent="0.2">
      <c r="A7" s="4" t="s">
        <v>9</v>
      </c>
      <c r="B7" s="19">
        <f>Data!I3</f>
        <v>0.17</v>
      </c>
      <c r="C7" s="19">
        <f>Data!I3</f>
        <v>0.17</v>
      </c>
    </row>
    <row r="9" spans="1:3" x14ac:dyDescent="0.2">
      <c r="A9" s="2" t="s">
        <v>19</v>
      </c>
    </row>
    <row r="10" spans="1:3" x14ac:dyDescent="0.2">
      <c r="A10" t="s">
        <v>20</v>
      </c>
      <c r="B10" s="5">
        <f>++B4*EXP(-B6*B5)</f>
        <v>11.301174403010984</v>
      </c>
      <c r="C10" s="5">
        <f>++C4*EXP(-C6*C5)</f>
        <v>6.5923517350897409</v>
      </c>
    </row>
    <row r="11" spans="1:3" x14ac:dyDescent="0.2">
      <c r="A11" s="4" t="s">
        <v>21</v>
      </c>
      <c r="B11" s="6">
        <f>+B7*B5^0.5</f>
        <v>0.24041630560342619</v>
      </c>
      <c r="C11" s="6">
        <f>+C7*C5^0.5</f>
        <v>0.24041630560342619</v>
      </c>
    </row>
    <row r="12" spans="1:3" x14ac:dyDescent="0.2">
      <c r="A12" t="s">
        <v>22</v>
      </c>
      <c r="B12" s="6">
        <f>++(LN(B3/B4)+(B6+B7*B7/2)*B5)/(B7*B5^0.5)</f>
        <v>-0.8268244200527638</v>
      </c>
      <c r="C12" s="6">
        <f>++(LN(C3/C4)+(C6+C7*C7/2)*C5)/(C7*C5^0.5)</f>
        <v>1.4151054664407827</v>
      </c>
    </row>
    <row r="13" spans="1:3" x14ac:dyDescent="0.2">
      <c r="A13" t="s">
        <v>23</v>
      </c>
      <c r="B13" s="6">
        <f>+B12-B11</f>
        <v>-1.06724072565619</v>
      </c>
      <c r="C13" s="6">
        <f>+C12-C11</f>
        <v>1.1746891608373566</v>
      </c>
    </row>
    <row r="14" spans="1:3" x14ac:dyDescent="0.2">
      <c r="A14" s="4" t="s">
        <v>24</v>
      </c>
      <c r="B14" s="6">
        <f>_xlfn.NORM.DIST(B12,0,1,TRUE)</f>
        <v>0.20416829335774983</v>
      </c>
      <c r="C14" s="6">
        <f>_xlfn.NORM.DIST(C12,0,1,TRUE)</f>
        <v>0.92148121215472378</v>
      </c>
    </row>
    <row r="15" spans="1:3" x14ac:dyDescent="0.2">
      <c r="A15" s="4" t="s">
        <v>25</v>
      </c>
      <c r="B15" s="6">
        <f>_xlfn.NORM.DIST(B13,0,1,TRUE)</f>
        <v>0.14293157330491366</v>
      </c>
      <c r="C15" s="6">
        <f>_xlfn.NORM.DIST(C13,0,1,TRUE)</f>
        <v>0.87994045129402798</v>
      </c>
    </row>
    <row r="17" spans="1:3" x14ac:dyDescent="0.2">
      <c r="A17" s="1" t="s">
        <v>26</v>
      </c>
    </row>
    <row r="18" spans="1:3" x14ac:dyDescent="0.2">
      <c r="A18" s="4" t="s">
        <v>27</v>
      </c>
      <c r="B18" s="7"/>
      <c r="C18" s="20">
        <f>(C14-1)*C3-C15*C10+C10</f>
        <v>8.4805683618419891E-2</v>
      </c>
    </row>
    <row r="19" spans="1:3" x14ac:dyDescent="0.2">
      <c r="A19" s="4" t="s">
        <v>28</v>
      </c>
      <c r="B19" s="20">
        <f>B14*B3-B15*B10</f>
        <v>0.22222000260417007</v>
      </c>
      <c r="C1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5EDE-1D2C-4C51-9663-F1095433C924}">
  <sheetPr>
    <pageSetUpPr fitToPage="1"/>
  </sheetPr>
  <dimension ref="A1:F19"/>
  <sheetViews>
    <sheetView workbookViewId="0">
      <selection activeCell="C8" sqref="C8"/>
    </sheetView>
  </sheetViews>
  <sheetFormatPr baseColWidth="10" defaultColWidth="8.83203125" defaultRowHeight="15" x14ac:dyDescent="0.2"/>
  <cols>
    <col min="1" max="1" width="21.1640625" bestFit="1" customWidth="1"/>
    <col min="2" max="3" width="11.5" bestFit="1" customWidth="1"/>
  </cols>
  <sheetData>
    <row r="1" spans="1:6" x14ac:dyDescent="0.2">
      <c r="A1" s="1" t="s">
        <v>1</v>
      </c>
    </row>
    <row r="2" spans="1:6" x14ac:dyDescent="0.2">
      <c r="B2" s="12" t="s">
        <v>5</v>
      </c>
      <c r="C2" s="12" t="s">
        <v>6</v>
      </c>
      <c r="D2" s="12"/>
      <c r="E2" s="12"/>
      <c r="F2" s="12"/>
    </row>
    <row r="3" spans="1:6" x14ac:dyDescent="0.2">
      <c r="A3" t="s">
        <v>11</v>
      </c>
      <c r="B3" s="14">
        <f>Shares</f>
        <v>1000</v>
      </c>
      <c r="C3" s="17">
        <f>Data!F3</f>
        <v>9</v>
      </c>
      <c r="D3" s="10"/>
      <c r="E3" s="10"/>
      <c r="F3" s="11"/>
    </row>
    <row r="4" spans="1:6" x14ac:dyDescent="0.2">
      <c r="A4" t="s">
        <v>14</v>
      </c>
      <c r="B4" s="14">
        <f>Calls</f>
        <v>150</v>
      </c>
      <c r="C4" s="17">
        <f>i!B19</f>
        <v>0.22222000260417007</v>
      </c>
      <c r="D4" s="3"/>
      <c r="E4" s="3"/>
      <c r="F4" s="10"/>
    </row>
    <row r="5" spans="1:6" x14ac:dyDescent="0.2">
      <c r="A5" t="s">
        <v>15</v>
      </c>
      <c r="B5" s="14">
        <f>Puts</f>
        <v>1200</v>
      </c>
      <c r="C5" s="17">
        <f>i!C18</f>
        <v>8.4805683618419891E-2</v>
      </c>
      <c r="D5" s="3"/>
      <c r="E5" s="3"/>
      <c r="F5" s="10"/>
    </row>
    <row r="6" spans="1:6" x14ac:dyDescent="0.2">
      <c r="B6" s="3"/>
    </row>
    <row r="7" spans="1:6" x14ac:dyDescent="0.2">
      <c r="A7" t="s">
        <v>31</v>
      </c>
      <c r="C7" s="14">
        <f>SUMPRODUCT(B3:B5,C3:C5)</f>
        <v>9135.0998207327284</v>
      </c>
    </row>
    <row r="8" spans="1:6" x14ac:dyDescent="0.2">
      <c r="C8" s="13" t="s">
        <v>32</v>
      </c>
    </row>
    <row r="9" spans="1:6" x14ac:dyDescent="0.2">
      <c r="A9" s="2"/>
    </row>
    <row r="10" spans="1:6" x14ac:dyDescent="0.2">
      <c r="B10" s="5"/>
      <c r="C10" s="5"/>
    </row>
    <row r="11" spans="1:6" x14ac:dyDescent="0.2">
      <c r="A11" s="4"/>
      <c r="B11" s="6"/>
      <c r="C11" s="6"/>
    </row>
    <row r="12" spans="1:6" x14ac:dyDescent="0.2">
      <c r="B12" s="6"/>
      <c r="C12" s="6"/>
    </row>
    <row r="13" spans="1:6" x14ac:dyDescent="0.2">
      <c r="B13" s="6"/>
      <c r="C13" s="6"/>
    </row>
    <row r="14" spans="1:6" x14ac:dyDescent="0.2">
      <c r="A14" s="4"/>
      <c r="B14" s="6"/>
      <c r="C14" s="6"/>
    </row>
    <row r="15" spans="1:6" x14ac:dyDescent="0.2">
      <c r="A15" s="4"/>
      <c r="B15" s="6"/>
      <c r="C15" s="6"/>
    </row>
    <row r="17" spans="1:3" x14ac:dyDescent="0.2">
      <c r="A17" s="1"/>
    </row>
    <row r="18" spans="1:3" x14ac:dyDescent="0.2">
      <c r="A18" s="4"/>
      <c r="B18" s="7"/>
      <c r="C18" s="7"/>
    </row>
    <row r="19" spans="1:3" x14ac:dyDescent="0.2">
      <c r="A19" s="4"/>
      <c r="B19" s="7"/>
      <c r="C19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310C-55B4-4C44-8FF2-A4D5BA0FAED6}">
  <sheetPr>
    <pageSetUpPr fitToPage="1"/>
  </sheetPr>
  <dimension ref="A2:I46"/>
  <sheetViews>
    <sheetView workbookViewId="0">
      <selection activeCell="B6" sqref="B6:B46"/>
    </sheetView>
  </sheetViews>
  <sheetFormatPr baseColWidth="10" defaultColWidth="8.83203125" defaultRowHeight="15" x14ac:dyDescent="0.2"/>
  <cols>
    <col min="1" max="1" width="17.33203125" customWidth="1"/>
    <col min="2" max="2" width="10.6640625" bestFit="1" customWidth="1"/>
    <col min="3" max="3" width="14.6640625" bestFit="1" customWidth="1"/>
    <col min="4" max="5" width="12.6640625" bestFit="1" customWidth="1"/>
    <col min="6" max="6" width="16.83203125" bestFit="1" customWidth="1"/>
  </cols>
  <sheetData>
    <row r="2" spans="1:9" x14ac:dyDescent="0.2">
      <c r="C2" t="s">
        <v>11</v>
      </c>
      <c r="D2" t="s">
        <v>14</v>
      </c>
      <c r="E2" t="s">
        <v>15</v>
      </c>
    </row>
    <row r="3" spans="1:9" x14ac:dyDescent="0.2">
      <c r="B3" t="s">
        <v>33</v>
      </c>
      <c r="C3" s="14">
        <f>Shares</f>
        <v>1000</v>
      </c>
      <c r="D3" s="14">
        <f>Calls</f>
        <v>150</v>
      </c>
      <c r="E3" s="14">
        <f>Puts</f>
        <v>1200</v>
      </c>
    </row>
    <row r="4" spans="1:9" x14ac:dyDescent="0.2">
      <c r="A4" s="1"/>
    </row>
    <row r="5" spans="1:9" x14ac:dyDescent="0.2">
      <c r="A5" t="s">
        <v>3</v>
      </c>
      <c r="B5" t="s">
        <v>4</v>
      </c>
      <c r="C5" t="s">
        <v>34</v>
      </c>
      <c r="D5" t="s">
        <v>35</v>
      </c>
      <c r="E5" t="s">
        <v>36</v>
      </c>
      <c r="F5" t="s">
        <v>37</v>
      </c>
    </row>
    <row r="6" spans="1:9" x14ac:dyDescent="0.2">
      <c r="A6">
        <v>0</v>
      </c>
      <c r="B6" s="15">
        <f>Data!B3</f>
        <v>5.0200000000000002E-2</v>
      </c>
      <c r="C6" s="14">
        <f>$C$3*A6</f>
        <v>0</v>
      </c>
      <c r="D6" s="14">
        <f t="shared" ref="D6:D46" si="0">$D$3*MAX(0,A6-Strike_call)</f>
        <v>0</v>
      </c>
      <c r="E6" s="14">
        <f t="shared" ref="E6:E46" si="1">$E$3*MAX(0,Strike_put-A6)</f>
        <v>8400</v>
      </c>
      <c r="F6" s="14">
        <f>SUM(C6:E6)</f>
        <v>8400</v>
      </c>
      <c r="G6" s="3"/>
    </row>
    <row r="7" spans="1:9" x14ac:dyDescent="0.2">
      <c r="A7">
        <f>A6+0.5</f>
        <v>0.5</v>
      </c>
      <c r="B7" s="15">
        <f>Data!B4</f>
        <v>5.6000000000000001E-2</v>
      </c>
      <c r="C7" s="14">
        <f t="shared" ref="C7:C46" si="2">$C$3*A7</f>
        <v>500</v>
      </c>
      <c r="D7" s="14">
        <f t="shared" si="0"/>
        <v>0</v>
      </c>
      <c r="E7" s="14">
        <f t="shared" si="1"/>
        <v>7800</v>
      </c>
      <c r="F7" s="14">
        <f t="shared" ref="F7:F46" si="3">SUM(C7:E7)</f>
        <v>8300</v>
      </c>
      <c r="G7" s="3"/>
    </row>
    <row r="8" spans="1:9" x14ac:dyDescent="0.2">
      <c r="A8">
        <f t="shared" ref="A8:A45" si="4">A7+0.5</f>
        <v>1</v>
      </c>
      <c r="B8" s="15">
        <f>Data!B5</f>
        <v>6.0900000000000003E-2</v>
      </c>
      <c r="C8" s="14">
        <f t="shared" si="2"/>
        <v>1000</v>
      </c>
      <c r="D8" s="14">
        <f t="shared" si="0"/>
        <v>0</v>
      </c>
      <c r="E8" s="14">
        <f t="shared" si="1"/>
        <v>7200</v>
      </c>
      <c r="F8" s="14">
        <f t="shared" si="3"/>
        <v>8200</v>
      </c>
      <c r="G8" s="3"/>
    </row>
    <row r="9" spans="1:9" x14ac:dyDescent="0.2">
      <c r="A9">
        <f t="shared" si="4"/>
        <v>1.5</v>
      </c>
      <c r="B9" s="15">
        <f>Data!B6</f>
        <v>6.4399999999999999E-2</v>
      </c>
      <c r="C9" s="14">
        <f t="shared" si="2"/>
        <v>1500</v>
      </c>
      <c r="D9" s="14">
        <f t="shared" si="0"/>
        <v>0</v>
      </c>
      <c r="E9" s="14">
        <f t="shared" si="1"/>
        <v>6600</v>
      </c>
      <c r="F9" s="14">
        <f t="shared" si="3"/>
        <v>8100</v>
      </c>
      <c r="G9" s="3"/>
      <c r="I9" s="3"/>
    </row>
    <row r="10" spans="1:9" x14ac:dyDescent="0.2">
      <c r="A10">
        <f t="shared" si="4"/>
        <v>2</v>
      </c>
      <c r="B10" s="15">
        <f>Data!B7</f>
        <v>6.6199999999999995E-2</v>
      </c>
      <c r="C10" s="14">
        <f t="shared" si="2"/>
        <v>2000</v>
      </c>
      <c r="D10" s="14">
        <f t="shared" si="0"/>
        <v>0</v>
      </c>
      <c r="E10" s="14">
        <f t="shared" si="1"/>
        <v>6000</v>
      </c>
      <c r="F10" s="14">
        <f t="shared" si="3"/>
        <v>8000</v>
      </c>
      <c r="G10" s="3"/>
    </row>
    <row r="11" spans="1:9" x14ac:dyDescent="0.2">
      <c r="A11">
        <f t="shared" si="4"/>
        <v>2.5</v>
      </c>
      <c r="B11" s="15">
        <f>Data!B8</f>
        <v>6.6199999999999995E-2</v>
      </c>
      <c r="C11" s="14">
        <f t="shared" si="2"/>
        <v>2500</v>
      </c>
      <c r="D11" s="14">
        <f t="shared" si="0"/>
        <v>0</v>
      </c>
      <c r="E11" s="14">
        <f t="shared" si="1"/>
        <v>5400</v>
      </c>
      <c r="F11" s="14">
        <f t="shared" si="3"/>
        <v>7900</v>
      </c>
      <c r="G11" s="3"/>
    </row>
    <row r="12" spans="1:9" x14ac:dyDescent="0.2">
      <c r="A12">
        <f t="shared" si="4"/>
        <v>3</v>
      </c>
      <c r="B12" s="15">
        <f>Data!B9</f>
        <v>6.4399999999999999E-2</v>
      </c>
      <c r="C12" s="14">
        <f t="shared" si="2"/>
        <v>3000</v>
      </c>
      <c r="D12" s="14">
        <f t="shared" si="0"/>
        <v>0</v>
      </c>
      <c r="E12" s="14">
        <f t="shared" si="1"/>
        <v>4800</v>
      </c>
      <c r="F12" s="14">
        <f t="shared" si="3"/>
        <v>7800</v>
      </c>
      <c r="G12" s="3"/>
    </row>
    <row r="13" spans="1:9" x14ac:dyDescent="0.2">
      <c r="A13">
        <f t="shared" si="4"/>
        <v>3.5</v>
      </c>
      <c r="B13" s="15">
        <f>Data!B10</f>
        <v>6.0900000000000003E-2</v>
      </c>
      <c r="C13" s="14">
        <f t="shared" si="2"/>
        <v>3500</v>
      </c>
      <c r="D13" s="14">
        <f t="shared" si="0"/>
        <v>0</v>
      </c>
      <c r="E13" s="14">
        <f t="shared" si="1"/>
        <v>4200</v>
      </c>
      <c r="F13" s="14">
        <f t="shared" si="3"/>
        <v>7700</v>
      </c>
      <c r="G13" s="3"/>
    </row>
    <row r="14" spans="1:9" x14ac:dyDescent="0.2">
      <c r="A14">
        <f t="shared" si="4"/>
        <v>4</v>
      </c>
      <c r="B14" s="15">
        <f>Data!B11</f>
        <v>1E-3</v>
      </c>
      <c r="C14" s="14">
        <f t="shared" si="2"/>
        <v>4000</v>
      </c>
      <c r="D14" s="14">
        <f t="shared" si="0"/>
        <v>0</v>
      </c>
      <c r="E14" s="14">
        <f t="shared" si="1"/>
        <v>3600</v>
      </c>
      <c r="F14" s="14">
        <f t="shared" si="3"/>
        <v>7600</v>
      </c>
      <c r="G14" s="3"/>
    </row>
    <row r="15" spans="1:9" x14ac:dyDescent="0.2">
      <c r="A15">
        <f t="shared" si="4"/>
        <v>4.5</v>
      </c>
      <c r="B15" s="15">
        <f>Data!B12</f>
        <v>2.3999999999999998E-3</v>
      </c>
      <c r="C15" s="14">
        <f t="shared" si="2"/>
        <v>4500</v>
      </c>
      <c r="D15" s="14">
        <f t="shared" si="0"/>
        <v>0</v>
      </c>
      <c r="E15" s="14">
        <f t="shared" si="1"/>
        <v>3000</v>
      </c>
      <c r="F15" s="14">
        <f t="shared" si="3"/>
        <v>7500</v>
      </c>
      <c r="G15" s="3"/>
    </row>
    <row r="16" spans="1:9" x14ac:dyDescent="0.2">
      <c r="A16">
        <f t="shared" si="4"/>
        <v>5</v>
      </c>
      <c r="B16" s="15">
        <f>Data!B13</f>
        <v>3.5999999999999999E-3</v>
      </c>
      <c r="C16" s="14">
        <f t="shared" si="2"/>
        <v>5000</v>
      </c>
      <c r="D16" s="14">
        <f t="shared" si="0"/>
        <v>0</v>
      </c>
      <c r="E16" s="14">
        <f t="shared" si="1"/>
        <v>2400</v>
      </c>
      <c r="F16" s="14">
        <f t="shared" si="3"/>
        <v>7400</v>
      </c>
      <c r="G16" s="3"/>
    </row>
    <row r="17" spans="1:7" x14ac:dyDescent="0.2">
      <c r="A17">
        <f t="shared" si="4"/>
        <v>5.5</v>
      </c>
      <c r="B17" s="15">
        <f>Data!B14</f>
        <v>5.3E-3</v>
      </c>
      <c r="C17" s="14">
        <f t="shared" si="2"/>
        <v>5500</v>
      </c>
      <c r="D17" s="14">
        <f t="shared" si="0"/>
        <v>0</v>
      </c>
      <c r="E17" s="14">
        <f t="shared" si="1"/>
        <v>1800</v>
      </c>
      <c r="F17" s="14">
        <f t="shared" si="3"/>
        <v>7300</v>
      </c>
      <c r="G17" s="3"/>
    </row>
    <row r="18" spans="1:7" x14ac:dyDescent="0.2">
      <c r="A18">
        <f t="shared" si="4"/>
        <v>6</v>
      </c>
      <c r="B18" s="15">
        <f>Data!B15</f>
        <v>7.7000000000000002E-3</v>
      </c>
      <c r="C18" s="14">
        <f t="shared" si="2"/>
        <v>6000</v>
      </c>
      <c r="D18" s="14">
        <f t="shared" si="0"/>
        <v>0</v>
      </c>
      <c r="E18" s="14">
        <f t="shared" si="1"/>
        <v>1200</v>
      </c>
      <c r="F18" s="14">
        <f t="shared" si="3"/>
        <v>7200</v>
      </c>
      <c r="G18" s="3"/>
    </row>
    <row r="19" spans="1:7" x14ac:dyDescent="0.2">
      <c r="A19">
        <f t="shared" si="4"/>
        <v>6.5</v>
      </c>
      <c r="B19" s="15">
        <f>Data!B16</f>
        <v>1.06E-2</v>
      </c>
      <c r="C19" s="14">
        <f t="shared" si="2"/>
        <v>6500</v>
      </c>
      <c r="D19" s="14">
        <f t="shared" si="0"/>
        <v>0</v>
      </c>
      <c r="E19" s="14">
        <f t="shared" si="1"/>
        <v>600</v>
      </c>
      <c r="F19" s="14">
        <f t="shared" si="3"/>
        <v>7100</v>
      </c>
      <c r="G19" s="3"/>
    </row>
    <row r="20" spans="1:7" x14ac:dyDescent="0.2">
      <c r="A20">
        <f t="shared" si="4"/>
        <v>7</v>
      </c>
      <c r="B20" s="15">
        <f>Data!B17</f>
        <v>1.44E-2</v>
      </c>
      <c r="C20" s="14">
        <f t="shared" si="2"/>
        <v>7000</v>
      </c>
      <c r="D20" s="14">
        <f t="shared" si="0"/>
        <v>0</v>
      </c>
      <c r="E20" s="14">
        <f t="shared" si="1"/>
        <v>0</v>
      </c>
      <c r="F20" s="14">
        <f t="shared" si="3"/>
        <v>7000</v>
      </c>
      <c r="G20" s="3"/>
    </row>
    <row r="21" spans="1:7" x14ac:dyDescent="0.2">
      <c r="A21">
        <f t="shared" si="4"/>
        <v>7.5</v>
      </c>
      <c r="B21" s="15">
        <f>Data!B18</f>
        <v>1.9E-2</v>
      </c>
      <c r="C21" s="14">
        <f t="shared" si="2"/>
        <v>7500</v>
      </c>
      <c r="D21" s="14">
        <f t="shared" si="0"/>
        <v>0</v>
      </c>
      <c r="E21" s="14">
        <f t="shared" si="1"/>
        <v>0</v>
      </c>
      <c r="F21" s="14">
        <f t="shared" si="3"/>
        <v>7500</v>
      </c>
      <c r="G21" s="3"/>
    </row>
    <row r="22" spans="1:7" x14ac:dyDescent="0.2">
      <c r="A22">
        <f t="shared" si="4"/>
        <v>8</v>
      </c>
      <c r="B22" s="15">
        <f>Data!B19</f>
        <v>2.4400000000000002E-2</v>
      </c>
      <c r="C22" s="14">
        <f t="shared" si="2"/>
        <v>8000</v>
      </c>
      <c r="D22" s="14">
        <f t="shared" si="0"/>
        <v>0</v>
      </c>
      <c r="E22" s="14">
        <f t="shared" si="1"/>
        <v>0</v>
      </c>
      <c r="F22" s="14">
        <f t="shared" si="3"/>
        <v>8000</v>
      </c>
      <c r="G22" s="3"/>
    </row>
    <row r="23" spans="1:7" x14ac:dyDescent="0.2">
      <c r="A23">
        <f t="shared" si="4"/>
        <v>8.5</v>
      </c>
      <c r="B23" s="15">
        <f>Data!B20</f>
        <v>3.0499999999999999E-2</v>
      </c>
      <c r="C23" s="14">
        <f t="shared" si="2"/>
        <v>8500</v>
      </c>
      <c r="D23" s="14">
        <f t="shared" si="0"/>
        <v>0</v>
      </c>
      <c r="E23" s="14">
        <f t="shared" si="1"/>
        <v>0</v>
      </c>
      <c r="F23" s="14">
        <f t="shared" si="3"/>
        <v>8500</v>
      </c>
      <c r="G23" s="3"/>
    </row>
    <row r="24" spans="1:7" x14ac:dyDescent="0.2">
      <c r="A24">
        <f t="shared" si="4"/>
        <v>9</v>
      </c>
      <c r="B24" s="15">
        <f>Data!B21</f>
        <v>3.6999999999999998E-2</v>
      </c>
      <c r="C24" s="14">
        <f t="shared" si="2"/>
        <v>9000</v>
      </c>
      <c r="D24" s="14">
        <f t="shared" si="0"/>
        <v>0</v>
      </c>
      <c r="E24" s="14">
        <f t="shared" si="1"/>
        <v>0</v>
      </c>
      <c r="F24" s="14">
        <f t="shared" si="3"/>
        <v>9000</v>
      </c>
      <c r="G24" s="3"/>
    </row>
    <row r="25" spans="1:7" x14ac:dyDescent="0.2">
      <c r="A25">
        <f t="shared" si="4"/>
        <v>9.5</v>
      </c>
      <c r="B25" s="15">
        <f>Data!B22</f>
        <v>4.36E-2</v>
      </c>
      <c r="C25" s="14">
        <f t="shared" si="2"/>
        <v>9500</v>
      </c>
      <c r="D25" s="14">
        <f t="shared" si="0"/>
        <v>0</v>
      </c>
      <c r="E25" s="14">
        <f t="shared" si="1"/>
        <v>0</v>
      </c>
      <c r="F25" s="14">
        <f t="shared" si="3"/>
        <v>9500</v>
      </c>
      <c r="G25" s="3"/>
    </row>
    <row r="26" spans="1:7" x14ac:dyDescent="0.2">
      <c r="A26">
        <f t="shared" si="4"/>
        <v>10</v>
      </c>
      <c r="B26" s="15">
        <f>Data!B23</f>
        <v>1.5E-3</v>
      </c>
      <c r="C26" s="14">
        <f t="shared" si="2"/>
        <v>10000</v>
      </c>
      <c r="D26" s="14">
        <f t="shared" si="0"/>
        <v>0</v>
      </c>
      <c r="E26" s="14">
        <f t="shared" si="1"/>
        <v>0</v>
      </c>
      <c r="F26" s="14">
        <f t="shared" si="3"/>
        <v>10000</v>
      </c>
      <c r="G26" s="3"/>
    </row>
    <row r="27" spans="1:7" x14ac:dyDescent="0.2">
      <c r="A27">
        <f t="shared" si="4"/>
        <v>10.5</v>
      </c>
      <c r="B27" s="15">
        <f>Data!B24</f>
        <v>5.6000000000000001E-2</v>
      </c>
      <c r="C27" s="14">
        <f t="shared" si="2"/>
        <v>10500</v>
      </c>
      <c r="D27" s="14">
        <f t="shared" si="0"/>
        <v>0</v>
      </c>
      <c r="E27" s="14">
        <f t="shared" si="1"/>
        <v>0</v>
      </c>
      <c r="F27" s="14">
        <f t="shared" si="3"/>
        <v>10500</v>
      </c>
      <c r="G27" s="3"/>
    </row>
    <row r="28" spans="1:7" x14ac:dyDescent="0.2">
      <c r="A28">
        <f t="shared" si="4"/>
        <v>11</v>
      </c>
      <c r="B28" s="15">
        <f>Data!B25</f>
        <v>5.0200000000000002E-2</v>
      </c>
      <c r="C28" s="14">
        <f t="shared" si="2"/>
        <v>11000</v>
      </c>
      <c r="D28" s="14">
        <f t="shared" si="0"/>
        <v>0</v>
      </c>
      <c r="E28" s="14">
        <f t="shared" si="1"/>
        <v>0</v>
      </c>
      <c r="F28" s="14">
        <f t="shared" si="3"/>
        <v>11000</v>
      </c>
      <c r="G28" s="3"/>
    </row>
    <row r="29" spans="1:7" x14ac:dyDescent="0.2">
      <c r="A29">
        <f t="shared" si="4"/>
        <v>11.5</v>
      </c>
      <c r="B29" s="15">
        <f>Data!B26</f>
        <v>4.36E-2</v>
      </c>
      <c r="C29" s="14">
        <f t="shared" si="2"/>
        <v>11500</v>
      </c>
      <c r="D29" s="14">
        <f t="shared" si="0"/>
        <v>0</v>
      </c>
      <c r="E29" s="14">
        <f t="shared" si="1"/>
        <v>0</v>
      </c>
      <c r="F29" s="14">
        <f t="shared" si="3"/>
        <v>11500</v>
      </c>
      <c r="G29" s="3"/>
    </row>
    <row r="30" spans="1:7" x14ac:dyDescent="0.2">
      <c r="A30">
        <f t="shared" si="4"/>
        <v>12</v>
      </c>
      <c r="B30" s="15">
        <f>Data!B27</f>
        <v>3.6999999999999998E-2</v>
      </c>
      <c r="C30" s="14">
        <f t="shared" si="2"/>
        <v>12000</v>
      </c>
      <c r="D30" s="14">
        <f t="shared" si="0"/>
        <v>0</v>
      </c>
      <c r="E30" s="14">
        <f t="shared" si="1"/>
        <v>0</v>
      </c>
      <c r="F30" s="14">
        <f t="shared" si="3"/>
        <v>12000</v>
      </c>
      <c r="G30" s="3"/>
    </row>
    <row r="31" spans="1:7" x14ac:dyDescent="0.2">
      <c r="A31">
        <f t="shared" si="4"/>
        <v>12.5</v>
      </c>
      <c r="B31" s="15">
        <f>Data!B28</f>
        <v>3.0499999999999999E-2</v>
      </c>
      <c r="C31" s="14">
        <f t="shared" si="2"/>
        <v>12500</v>
      </c>
      <c r="D31" s="14">
        <f t="shared" si="0"/>
        <v>75</v>
      </c>
      <c r="E31" s="14">
        <f t="shared" si="1"/>
        <v>0</v>
      </c>
      <c r="F31" s="14">
        <f t="shared" si="3"/>
        <v>12575</v>
      </c>
      <c r="G31" s="3"/>
    </row>
    <row r="32" spans="1:7" x14ac:dyDescent="0.2">
      <c r="A32">
        <f t="shared" si="4"/>
        <v>13</v>
      </c>
      <c r="B32" s="15">
        <f>Data!B29</f>
        <v>2.4400000000000002E-2</v>
      </c>
      <c r="C32" s="14">
        <f t="shared" si="2"/>
        <v>13000</v>
      </c>
      <c r="D32" s="14">
        <f t="shared" si="0"/>
        <v>150</v>
      </c>
      <c r="E32" s="14">
        <f t="shared" si="1"/>
        <v>0</v>
      </c>
      <c r="F32" s="14">
        <f t="shared" si="3"/>
        <v>13150</v>
      </c>
      <c r="G32" s="3"/>
    </row>
    <row r="33" spans="1:7" x14ac:dyDescent="0.2">
      <c r="A33">
        <f t="shared" si="4"/>
        <v>13.5</v>
      </c>
      <c r="B33" s="15">
        <f>Data!B30</f>
        <v>1.9E-2</v>
      </c>
      <c r="C33" s="14">
        <f t="shared" si="2"/>
        <v>13500</v>
      </c>
      <c r="D33" s="14">
        <f t="shared" si="0"/>
        <v>225</v>
      </c>
      <c r="E33" s="14">
        <f t="shared" si="1"/>
        <v>0</v>
      </c>
      <c r="F33" s="14">
        <f t="shared" si="3"/>
        <v>13725</v>
      </c>
      <c r="G33" s="3"/>
    </row>
    <row r="34" spans="1:7" x14ac:dyDescent="0.2">
      <c r="A34">
        <f t="shared" si="4"/>
        <v>14</v>
      </c>
      <c r="B34" s="15">
        <f>Data!B31</f>
        <v>1.44E-2</v>
      </c>
      <c r="C34" s="14">
        <f t="shared" si="2"/>
        <v>14000</v>
      </c>
      <c r="D34" s="14">
        <f t="shared" si="0"/>
        <v>300</v>
      </c>
      <c r="E34" s="14">
        <f t="shared" si="1"/>
        <v>0</v>
      </c>
      <c r="F34" s="14">
        <f t="shared" si="3"/>
        <v>14300</v>
      </c>
      <c r="G34" s="3"/>
    </row>
    <row r="35" spans="1:7" x14ac:dyDescent="0.2">
      <c r="A35">
        <f t="shared" si="4"/>
        <v>14.5</v>
      </c>
      <c r="B35" s="15">
        <f>Data!B32</f>
        <v>3.8E-3</v>
      </c>
      <c r="C35" s="14">
        <f t="shared" si="2"/>
        <v>14500</v>
      </c>
      <c r="D35" s="14">
        <f t="shared" si="0"/>
        <v>375</v>
      </c>
      <c r="E35" s="14">
        <f t="shared" si="1"/>
        <v>0</v>
      </c>
      <c r="F35" s="14">
        <f t="shared" si="3"/>
        <v>14875</v>
      </c>
      <c r="G35" s="3"/>
    </row>
    <row r="36" spans="1:7" x14ac:dyDescent="0.2">
      <c r="A36">
        <f t="shared" si="4"/>
        <v>15</v>
      </c>
      <c r="B36" s="15">
        <f>Data!B33</f>
        <v>1E-4</v>
      </c>
      <c r="C36" s="14">
        <f t="shared" si="2"/>
        <v>15000</v>
      </c>
      <c r="D36" s="14">
        <f t="shared" si="0"/>
        <v>450</v>
      </c>
      <c r="E36" s="14">
        <f t="shared" si="1"/>
        <v>0</v>
      </c>
      <c r="F36" s="14">
        <f t="shared" si="3"/>
        <v>15450</v>
      </c>
      <c r="G36" s="3"/>
    </row>
    <row r="37" spans="1:7" x14ac:dyDescent="0.2">
      <c r="A37">
        <f t="shared" si="4"/>
        <v>15.5</v>
      </c>
      <c r="B37" s="15">
        <f>Data!B34</f>
        <v>1E-4</v>
      </c>
      <c r="C37" s="14">
        <f t="shared" si="2"/>
        <v>15500</v>
      </c>
      <c r="D37" s="14">
        <f t="shared" si="0"/>
        <v>525</v>
      </c>
      <c r="E37" s="14">
        <f t="shared" si="1"/>
        <v>0</v>
      </c>
      <c r="F37" s="14">
        <f t="shared" si="3"/>
        <v>16025</v>
      </c>
      <c r="G37" s="3"/>
    </row>
    <row r="38" spans="1:7" x14ac:dyDescent="0.2">
      <c r="A38">
        <f t="shared" si="4"/>
        <v>16</v>
      </c>
      <c r="B38" s="15">
        <f>Data!B35</f>
        <v>1E-4</v>
      </c>
      <c r="C38" s="14">
        <f t="shared" si="2"/>
        <v>16000</v>
      </c>
      <c r="D38" s="14">
        <f t="shared" si="0"/>
        <v>600</v>
      </c>
      <c r="E38" s="14">
        <f t="shared" si="1"/>
        <v>0</v>
      </c>
      <c r="F38" s="14">
        <f t="shared" si="3"/>
        <v>16600</v>
      </c>
      <c r="G38" s="3"/>
    </row>
    <row r="39" spans="1:7" x14ac:dyDescent="0.2">
      <c r="A39">
        <f t="shared" si="4"/>
        <v>16.5</v>
      </c>
      <c r="B39" s="15">
        <f>Data!B36</f>
        <v>2.0000000000000001E-4</v>
      </c>
      <c r="C39" s="14">
        <f t="shared" si="2"/>
        <v>16500</v>
      </c>
      <c r="D39" s="14">
        <f t="shared" si="0"/>
        <v>675</v>
      </c>
      <c r="E39" s="14">
        <f t="shared" si="1"/>
        <v>0</v>
      </c>
      <c r="F39" s="14">
        <f t="shared" si="3"/>
        <v>17175</v>
      </c>
      <c r="G39" s="3"/>
    </row>
    <row r="40" spans="1:7" x14ac:dyDescent="0.2">
      <c r="A40">
        <f t="shared" si="4"/>
        <v>17</v>
      </c>
      <c r="B40" s="15">
        <f>Data!B37</f>
        <v>2.9999999999999997E-4</v>
      </c>
      <c r="C40" s="14">
        <f t="shared" si="2"/>
        <v>17000</v>
      </c>
      <c r="D40" s="14">
        <f t="shared" si="0"/>
        <v>750</v>
      </c>
      <c r="E40" s="14">
        <f t="shared" si="1"/>
        <v>0</v>
      </c>
      <c r="F40" s="14">
        <f t="shared" si="3"/>
        <v>17750</v>
      </c>
      <c r="G40" s="3"/>
    </row>
    <row r="41" spans="1:7" x14ac:dyDescent="0.2">
      <c r="A41">
        <f>A40+0.5</f>
        <v>17.5</v>
      </c>
      <c r="B41" s="15">
        <f>Data!B38</f>
        <v>5.0000000000000001E-4</v>
      </c>
      <c r="C41" s="14">
        <f t="shared" si="2"/>
        <v>17500</v>
      </c>
      <c r="D41" s="14">
        <f t="shared" si="0"/>
        <v>825</v>
      </c>
      <c r="E41" s="14">
        <f t="shared" si="1"/>
        <v>0</v>
      </c>
      <c r="F41" s="14">
        <f t="shared" si="3"/>
        <v>18325</v>
      </c>
      <c r="G41" s="3"/>
    </row>
    <row r="42" spans="1:7" x14ac:dyDescent="0.2">
      <c r="A42">
        <f t="shared" si="4"/>
        <v>18</v>
      </c>
      <c r="B42" s="15">
        <f>Data!B39</f>
        <v>1.06E-2</v>
      </c>
      <c r="C42" s="14">
        <f t="shared" si="2"/>
        <v>18000</v>
      </c>
      <c r="D42" s="14">
        <f t="shared" si="0"/>
        <v>900</v>
      </c>
      <c r="E42" s="14">
        <f t="shared" si="1"/>
        <v>0</v>
      </c>
      <c r="F42" s="14">
        <f t="shared" si="3"/>
        <v>18900</v>
      </c>
      <c r="G42" s="3"/>
    </row>
    <row r="43" spans="1:7" x14ac:dyDescent="0.2">
      <c r="A43">
        <f t="shared" si="4"/>
        <v>18.5</v>
      </c>
      <c r="B43" s="15">
        <f>Data!B40</f>
        <v>7.7000000000000002E-3</v>
      </c>
      <c r="C43" s="14">
        <f t="shared" si="2"/>
        <v>18500</v>
      </c>
      <c r="D43" s="14">
        <f t="shared" si="0"/>
        <v>975</v>
      </c>
      <c r="E43" s="14">
        <f t="shared" si="1"/>
        <v>0</v>
      </c>
      <c r="F43" s="14">
        <f t="shared" si="3"/>
        <v>19475</v>
      </c>
      <c r="G43" s="3"/>
    </row>
    <row r="44" spans="1:7" x14ac:dyDescent="0.2">
      <c r="A44">
        <f t="shared" si="4"/>
        <v>19</v>
      </c>
      <c r="B44" s="15">
        <f>Data!B41</f>
        <v>5.3E-3</v>
      </c>
      <c r="C44" s="14">
        <f t="shared" si="2"/>
        <v>19000</v>
      </c>
      <c r="D44" s="14">
        <f t="shared" si="0"/>
        <v>1050</v>
      </c>
      <c r="E44" s="14">
        <f t="shared" si="1"/>
        <v>0</v>
      </c>
      <c r="F44" s="14">
        <f t="shared" si="3"/>
        <v>20050</v>
      </c>
      <c r="G44" s="3"/>
    </row>
    <row r="45" spans="1:7" x14ac:dyDescent="0.2">
      <c r="A45">
        <f t="shared" si="4"/>
        <v>19.5</v>
      </c>
      <c r="B45" s="15">
        <f>Data!B42</f>
        <v>3.5999999999999999E-3</v>
      </c>
      <c r="C45" s="14">
        <f t="shared" si="2"/>
        <v>19500</v>
      </c>
      <c r="D45" s="14">
        <f t="shared" si="0"/>
        <v>1125</v>
      </c>
      <c r="E45" s="14">
        <f t="shared" si="1"/>
        <v>0</v>
      </c>
      <c r="F45" s="14">
        <f t="shared" si="3"/>
        <v>20625</v>
      </c>
      <c r="G45" s="3"/>
    </row>
    <row r="46" spans="1:7" x14ac:dyDescent="0.2">
      <c r="A46">
        <f>A45+0.5</f>
        <v>20</v>
      </c>
      <c r="B46" s="15">
        <f>Data!B43</f>
        <v>2.3999999999999998E-3</v>
      </c>
      <c r="C46" s="14">
        <f t="shared" si="2"/>
        <v>20000</v>
      </c>
      <c r="D46" s="14">
        <f t="shared" si="0"/>
        <v>1200</v>
      </c>
      <c r="E46" s="14">
        <f t="shared" si="1"/>
        <v>0</v>
      </c>
      <c r="F46" s="14">
        <f t="shared" si="3"/>
        <v>21200</v>
      </c>
      <c r="G46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74932-302C-4549-BFC1-A85F3FED48D4}">
  <sheetPr>
    <pageSetUpPr fitToPage="1"/>
  </sheetPr>
  <dimension ref="A2:I46"/>
  <sheetViews>
    <sheetView workbookViewId="0">
      <selection activeCell="B6" sqref="B6:B46"/>
    </sheetView>
  </sheetViews>
  <sheetFormatPr baseColWidth="10" defaultColWidth="8.83203125" defaultRowHeight="15" x14ac:dyDescent="0.2"/>
  <cols>
    <col min="1" max="1" width="17.33203125" customWidth="1"/>
    <col min="2" max="2" width="10.6640625" bestFit="1" customWidth="1"/>
    <col min="3" max="3" width="14.6640625" bestFit="1" customWidth="1"/>
    <col min="4" max="5" width="12.6640625" bestFit="1" customWidth="1"/>
    <col min="6" max="6" width="16.83203125" bestFit="1" customWidth="1"/>
    <col min="9" max="9" width="24.33203125" bestFit="1" customWidth="1"/>
  </cols>
  <sheetData>
    <row r="2" spans="1:9" x14ac:dyDescent="0.2">
      <c r="C2" t="s">
        <v>11</v>
      </c>
      <c r="D2" t="s">
        <v>14</v>
      </c>
      <c r="E2" t="s">
        <v>15</v>
      </c>
    </row>
    <row r="3" spans="1:9" x14ac:dyDescent="0.2">
      <c r="B3" t="s">
        <v>33</v>
      </c>
      <c r="C3" s="14">
        <f>Shares</f>
        <v>1000</v>
      </c>
      <c r="D3" s="14">
        <f>Calls</f>
        <v>150</v>
      </c>
      <c r="E3" s="14">
        <f>Puts</f>
        <v>1200</v>
      </c>
    </row>
    <row r="4" spans="1:9" x14ac:dyDescent="0.2">
      <c r="A4" s="1"/>
    </row>
    <row r="5" spans="1:9" x14ac:dyDescent="0.2">
      <c r="A5" t="s">
        <v>3</v>
      </c>
      <c r="B5" t="s">
        <v>4</v>
      </c>
      <c r="C5" t="s">
        <v>34</v>
      </c>
      <c r="D5" t="s">
        <v>35</v>
      </c>
      <c r="E5" t="s">
        <v>36</v>
      </c>
      <c r="F5" t="s">
        <v>37</v>
      </c>
      <c r="I5" t="s">
        <v>38</v>
      </c>
    </row>
    <row r="6" spans="1:9" x14ac:dyDescent="0.2">
      <c r="A6">
        <v>0</v>
      </c>
      <c r="B6" s="15">
        <f>Data!B3</f>
        <v>5.0200000000000002E-2</v>
      </c>
      <c r="C6" s="14">
        <f>$C$3*A6</f>
        <v>0</v>
      </c>
      <c r="D6" s="14">
        <f>$D$3*MAX(0,A6-Strike_call)</f>
        <v>0</v>
      </c>
      <c r="E6" s="14">
        <f t="shared" ref="E6:E46" si="0">$E$3*MAX(0,Strike_put-A6)</f>
        <v>8400</v>
      </c>
      <c r="F6" s="14">
        <f>SUM(C6:E6)</f>
        <v>8400</v>
      </c>
      <c r="G6" s="3"/>
      <c r="I6" s="24">
        <f>SUMIF(F6:F46,"&gt;="&amp;Loan,B6:B46)</f>
        <v>4.9099999999999998E-2</v>
      </c>
    </row>
    <row r="7" spans="1:9" x14ac:dyDescent="0.2">
      <c r="A7">
        <f>A6+0.5</f>
        <v>0.5</v>
      </c>
      <c r="B7" s="15">
        <f>Data!B4</f>
        <v>5.6000000000000001E-2</v>
      </c>
      <c r="C7" s="14">
        <f t="shared" ref="C7:C46" si="1">$C$3*A7</f>
        <v>500</v>
      </c>
      <c r="D7" s="14">
        <f t="shared" ref="D7:D46" si="2">$D$3*MAX(0,A7-Strike_call)</f>
        <v>0</v>
      </c>
      <c r="E7" s="14">
        <f t="shared" si="0"/>
        <v>7800</v>
      </c>
      <c r="F7" s="14">
        <f t="shared" ref="F7:F46" si="3">SUM(C7:E7)</f>
        <v>8300</v>
      </c>
      <c r="G7" s="3"/>
    </row>
    <row r="8" spans="1:9" x14ac:dyDescent="0.2">
      <c r="A8">
        <f t="shared" ref="A8:A45" si="4">A7+0.5</f>
        <v>1</v>
      </c>
      <c r="B8" s="15">
        <f>Data!B5</f>
        <v>6.0900000000000003E-2</v>
      </c>
      <c r="C8" s="14">
        <f t="shared" si="1"/>
        <v>1000</v>
      </c>
      <c r="D8" s="14">
        <f t="shared" si="2"/>
        <v>0</v>
      </c>
      <c r="E8" s="14">
        <f t="shared" si="0"/>
        <v>7200</v>
      </c>
      <c r="F8" s="14">
        <f t="shared" si="3"/>
        <v>8200</v>
      </c>
      <c r="G8" s="3"/>
    </row>
    <row r="9" spans="1:9" x14ac:dyDescent="0.2">
      <c r="A9">
        <f t="shared" si="4"/>
        <v>1.5</v>
      </c>
      <c r="B9" s="15">
        <f>Data!B6</f>
        <v>6.4399999999999999E-2</v>
      </c>
      <c r="C9" s="14">
        <f t="shared" si="1"/>
        <v>1500</v>
      </c>
      <c r="D9" s="14">
        <f t="shared" si="2"/>
        <v>0</v>
      </c>
      <c r="E9" s="14">
        <f t="shared" si="0"/>
        <v>6600</v>
      </c>
      <c r="F9" s="14">
        <f t="shared" si="3"/>
        <v>8100</v>
      </c>
      <c r="G9" s="3"/>
    </row>
    <row r="10" spans="1:9" x14ac:dyDescent="0.2">
      <c r="A10">
        <f t="shared" si="4"/>
        <v>2</v>
      </c>
      <c r="B10" s="15">
        <f>Data!B7</f>
        <v>6.6199999999999995E-2</v>
      </c>
      <c r="C10" s="14">
        <f t="shared" si="1"/>
        <v>2000</v>
      </c>
      <c r="D10" s="14">
        <f t="shared" si="2"/>
        <v>0</v>
      </c>
      <c r="E10" s="14">
        <f t="shared" si="0"/>
        <v>6000</v>
      </c>
      <c r="F10" s="14">
        <f t="shared" si="3"/>
        <v>8000</v>
      </c>
      <c r="G10" s="3"/>
      <c r="I10" s="13" t="s">
        <v>32</v>
      </c>
    </row>
    <row r="11" spans="1:9" x14ac:dyDescent="0.2">
      <c r="A11">
        <f t="shared" si="4"/>
        <v>2.5</v>
      </c>
      <c r="B11" s="15">
        <f>Data!B8</f>
        <v>6.6199999999999995E-2</v>
      </c>
      <c r="C11" s="14">
        <f t="shared" si="1"/>
        <v>2500</v>
      </c>
      <c r="D11" s="14">
        <f t="shared" si="2"/>
        <v>0</v>
      </c>
      <c r="E11" s="14">
        <f t="shared" si="0"/>
        <v>5400</v>
      </c>
      <c r="F11" s="14">
        <f t="shared" si="3"/>
        <v>7900</v>
      </c>
      <c r="G11" s="3"/>
    </row>
    <row r="12" spans="1:9" x14ac:dyDescent="0.2">
      <c r="A12">
        <f t="shared" si="4"/>
        <v>3</v>
      </c>
      <c r="B12" s="15">
        <f>Data!B9</f>
        <v>6.4399999999999999E-2</v>
      </c>
      <c r="C12" s="14">
        <f t="shared" si="1"/>
        <v>3000</v>
      </c>
      <c r="D12" s="14">
        <f t="shared" si="2"/>
        <v>0</v>
      </c>
      <c r="E12" s="14">
        <f t="shared" si="0"/>
        <v>4800</v>
      </c>
      <c r="F12" s="14">
        <f t="shared" si="3"/>
        <v>7800</v>
      </c>
      <c r="G12" s="3"/>
    </row>
    <row r="13" spans="1:9" x14ac:dyDescent="0.2">
      <c r="A13">
        <f t="shared" si="4"/>
        <v>3.5</v>
      </c>
      <c r="B13" s="15">
        <f>Data!B10</f>
        <v>6.0900000000000003E-2</v>
      </c>
      <c r="C13" s="14">
        <f t="shared" si="1"/>
        <v>3500</v>
      </c>
      <c r="D13" s="14">
        <f t="shared" si="2"/>
        <v>0</v>
      </c>
      <c r="E13" s="14">
        <f t="shared" si="0"/>
        <v>4200</v>
      </c>
      <c r="F13" s="14">
        <f t="shared" si="3"/>
        <v>7700</v>
      </c>
      <c r="G13" s="3"/>
    </row>
    <row r="14" spans="1:9" x14ac:dyDescent="0.2">
      <c r="A14">
        <f t="shared" si="4"/>
        <v>4</v>
      </c>
      <c r="B14" s="15">
        <f>Data!B11</f>
        <v>1E-3</v>
      </c>
      <c r="C14" s="14">
        <f t="shared" si="1"/>
        <v>4000</v>
      </c>
      <c r="D14" s="14">
        <f t="shared" si="2"/>
        <v>0</v>
      </c>
      <c r="E14" s="14">
        <f t="shared" si="0"/>
        <v>3600</v>
      </c>
      <c r="F14" s="14">
        <f t="shared" si="3"/>
        <v>7600</v>
      </c>
      <c r="G14" s="3"/>
      <c r="I14" s="26"/>
    </row>
    <row r="15" spans="1:9" x14ac:dyDescent="0.2">
      <c r="A15">
        <f t="shared" si="4"/>
        <v>4.5</v>
      </c>
      <c r="B15" s="15">
        <f>Data!B12</f>
        <v>2.3999999999999998E-3</v>
      </c>
      <c r="C15" s="14">
        <f t="shared" si="1"/>
        <v>4500</v>
      </c>
      <c r="D15" s="14">
        <f t="shared" si="2"/>
        <v>0</v>
      </c>
      <c r="E15" s="14">
        <f t="shared" si="0"/>
        <v>3000</v>
      </c>
      <c r="F15" s="14">
        <f t="shared" si="3"/>
        <v>7500</v>
      </c>
      <c r="G15" s="3"/>
    </row>
    <row r="16" spans="1:9" x14ac:dyDescent="0.2">
      <c r="A16">
        <f t="shared" si="4"/>
        <v>5</v>
      </c>
      <c r="B16" s="15">
        <f>Data!B13</f>
        <v>3.5999999999999999E-3</v>
      </c>
      <c r="C16" s="14">
        <f t="shared" si="1"/>
        <v>5000</v>
      </c>
      <c r="D16" s="14">
        <f t="shared" si="2"/>
        <v>0</v>
      </c>
      <c r="E16" s="14">
        <f t="shared" si="0"/>
        <v>2400</v>
      </c>
      <c r="F16" s="14">
        <f t="shared" si="3"/>
        <v>7400</v>
      </c>
      <c r="G16" s="3"/>
    </row>
    <row r="17" spans="1:7" x14ac:dyDescent="0.2">
      <c r="A17">
        <f t="shared" si="4"/>
        <v>5.5</v>
      </c>
      <c r="B17" s="15">
        <f>Data!B14</f>
        <v>5.3E-3</v>
      </c>
      <c r="C17" s="14">
        <f t="shared" si="1"/>
        <v>5500</v>
      </c>
      <c r="D17" s="14">
        <f t="shared" si="2"/>
        <v>0</v>
      </c>
      <c r="E17" s="14">
        <f t="shared" si="0"/>
        <v>1800</v>
      </c>
      <c r="F17" s="14">
        <f t="shared" si="3"/>
        <v>7300</v>
      </c>
      <c r="G17" s="3"/>
    </row>
    <row r="18" spans="1:7" x14ac:dyDescent="0.2">
      <c r="A18">
        <f t="shared" si="4"/>
        <v>6</v>
      </c>
      <c r="B18" s="15">
        <f>Data!B15</f>
        <v>7.7000000000000002E-3</v>
      </c>
      <c r="C18" s="14">
        <f t="shared" si="1"/>
        <v>6000</v>
      </c>
      <c r="D18" s="14">
        <f t="shared" si="2"/>
        <v>0</v>
      </c>
      <c r="E18" s="14">
        <f t="shared" si="0"/>
        <v>1200</v>
      </c>
      <c r="F18" s="14">
        <f t="shared" si="3"/>
        <v>7200</v>
      </c>
      <c r="G18" s="3"/>
    </row>
    <row r="19" spans="1:7" x14ac:dyDescent="0.2">
      <c r="A19">
        <f t="shared" si="4"/>
        <v>6.5</v>
      </c>
      <c r="B19" s="15">
        <f>Data!B16</f>
        <v>1.06E-2</v>
      </c>
      <c r="C19" s="14">
        <f t="shared" si="1"/>
        <v>6500</v>
      </c>
      <c r="D19" s="14">
        <f t="shared" si="2"/>
        <v>0</v>
      </c>
      <c r="E19" s="14">
        <f t="shared" si="0"/>
        <v>600</v>
      </c>
      <c r="F19" s="14">
        <f t="shared" si="3"/>
        <v>7100</v>
      </c>
      <c r="G19" s="3"/>
    </row>
    <row r="20" spans="1:7" x14ac:dyDescent="0.2">
      <c r="A20">
        <f t="shared" si="4"/>
        <v>7</v>
      </c>
      <c r="B20" s="15">
        <f>Data!B17</f>
        <v>1.44E-2</v>
      </c>
      <c r="C20" s="14">
        <f t="shared" si="1"/>
        <v>7000</v>
      </c>
      <c r="D20" s="14">
        <f t="shared" si="2"/>
        <v>0</v>
      </c>
      <c r="E20" s="14">
        <f t="shared" si="0"/>
        <v>0</v>
      </c>
      <c r="F20" s="14">
        <f t="shared" si="3"/>
        <v>7000</v>
      </c>
      <c r="G20" s="3"/>
    </row>
    <row r="21" spans="1:7" x14ac:dyDescent="0.2">
      <c r="A21">
        <f t="shared" si="4"/>
        <v>7.5</v>
      </c>
      <c r="B21" s="15">
        <f>Data!B18</f>
        <v>1.9E-2</v>
      </c>
      <c r="C21" s="14">
        <f t="shared" si="1"/>
        <v>7500</v>
      </c>
      <c r="D21" s="14">
        <f t="shared" si="2"/>
        <v>0</v>
      </c>
      <c r="E21" s="14">
        <f t="shared" si="0"/>
        <v>0</v>
      </c>
      <c r="F21" s="14">
        <f t="shared" si="3"/>
        <v>7500</v>
      </c>
      <c r="G21" s="3"/>
    </row>
    <row r="22" spans="1:7" x14ac:dyDescent="0.2">
      <c r="A22">
        <f t="shared" si="4"/>
        <v>8</v>
      </c>
      <c r="B22" s="15">
        <f>Data!B19</f>
        <v>2.4400000000000002E-2</v>
      </c>
      <c r="C22" s="14">
        <f t="shared" si="1"/>
        <v>8000</v>
      </c>
      <c r="D22" s="14">
        <f t="shared" si="2"/>
        <v>0</v>
      </c>
      <c r="E22" s="14">
        <f t="shared" si="0"/>
        <v>0</v>
      </c>
      <c r="F22" s="14">
        <f t="shared" si="3"/>
        <v>8000</v>
      </c>
      <c r="G22" s="3"/>
    </row>
    <row r="23" spans="1:7" x14ac:dyDescent="0.2">
      <c r="A23">
        <f t="shared" si="4"/>
        <v>8.5</v>
      </c>
      <c r="B23" s="15">
        <f>Data!B20</f>
        <v>3.0499999999999999E-2</v>
      </c>
      <c r="C23" s="14">
        <f t="shared" si="1"/>
        <v>8500</v>
      </c>
      <c r="D23" s="14">
        <f t="shared" si="2"/>
        <v>0</v>
      </c>
      <c r="E23" s="14">
        <f t="shared" si="0"/>
        <v>0</v>
      </c>
      <c r="F23" s="14">
        <f t="shared" si="3"/>
        <v>8500</v>
      </c>
      <c r="G23" s="3"/>
    </row>
    <row r="24" spans="1:7" x14ac:dyDescent="0.2">
      <c r="A24">
        <f t="shared" si="4"/>
        <v>9</v>
      </c>
      <c r="B24" s="15">
        <f>Data!B21</f>
        <v>3.6999999999999998E-2</v>
      </c>
      <c r="C24" s="14">
        <f t="shared" si="1"/>
        <v>9000</v>
      </c>
      <c r="D24" s="14">
        <f t="shared" si="2"/>
        <v>0</v>
      </c>
      <c r="E24" s="14">
        <f t="shared" si="0"/>
        <v>0</v>
      </c>
      <c r="F24" s="14">
        <f t="shared" si="3"/>
        <v>9000</v>
      </c>
      <c r="G24" s="3"/>
    </row>
    <row r="25" spans="1:7" x14ac:dyDescent="0.2">
      <c r="A25">
        <f t="shared" si="4"/>
        <v>9.5</v>
      </c>
      <c r="B25" s="15">
        <f>Data!B22</f>
        <v>4.36E-2</v>
      </c>
      <c r="C25" s="14">
        <f t="shared" si="1"/>
        <v>9500</v>
      </c>
      <c r="D25" s="14">
        <f t="shared" si="2"/>
        <v>0</v>
      </c>
      <c r="E25" s="14">
        <f t="shared" si="0"/>
        <v>0</v>
      </c>
      <c r="F25" s="14">
        <f t="shared" si="3"/>
        <v>9500</v>
      </c>
      <c r="G25" s="3"/>
    </row>
    <row r="26" spans="1:7" x14ac:dyDescent="0.2">
      <c r="A26">
        <f t="shared" si="4"/>
        <v>10</v>
      </c>
      <c r="B26" s="15">
        <f>Data!B23</f>
        <v>1.5E-3</v>
      </c>
      <c r="C26" s="14">
        <f t="shared" si="1"/>
        <v>10000</v>
      </c>
      <c r="D26" s="14">
        <f t="shared" si="2"/>
        <v>0</v>
      </c>
      <c r="E26" s="14">
        <f t="shared" si="0"/>
        <v>0</v>
      </c>
      <c r="F26" s="14">
        <f t="shared" si="3"/>
        <v>10000</v>
      </c>
      <c r="G26" s="3"/>
    </row>
    <row r="27" spans="1:7" x14ac:dyDescent="0.2">
      <c r="A27">
        <f t="shared" si="4"/>
        <v>10.5</v>
      </c>
      <c r="B27" s="15">
        <f>Data!B24</f>
        <v>5.6000000000000001E-2</v>
      </c>
      <c r="C27" s="14">
        <f t="shared" si="1"/>
        <v>10500</v>
      </c>
      <c r="D27" s="14">
        <f t="shared" si="2"/>
        <v>0</v>
      </c>
      <c r="E27" s="14">
        <f t="shared" si="0"/>
        <v>0</v>
      </c>
      <c r="F27" s="14">
        <f t="shared" si="3"/>
        <v>10500</v>
      </c>
      <c r="G27" s="3"/>
    </row>
    <row r="28" spans="1:7" x14ac:dyDescent="0.2">
      <c r="A28">
        <f t="shared" si="4"/>
        <v>11</v>
      </c>
      <c r="B28" s="15">
        <f>Data!B25</f>
        <v>5.0200000000000002E-2</v>
      </c>
      <c r="C28" s="14">
        <f t="shared" si="1"/>
        <v>11000</v>
      </c>
      <c r="D28" s="14">
        <f t="shared" si="2"/>
        <v>0</v>
      </c>
      <c r="E28" s="14">
        <f t="shared" si="0"/>
        <v>0</v>
      </c>
      <c r="F28" s="14">
        <f t="shared" si="3"/>
        <v>11000</v>
      </c>
      <c r="G28" s="3"/>
    </row>
    <row r="29" spans="1:7" x14ac:dyDescent="0.2">
      <c r="A29">
        <f t="shared" si="4"/>
        <v>11.5</v>
      </c>
      <c r="B29" s="15">
        <f>Data!B26</f>
        <v>4.36E-2</v>
      </c>
      <c r="C29" s="14">
        <f t="shared" si="1"/>
        <v>11500</v>
      </c>
      <c r="D29" s="14">
        <f t="shared" si="2"/>
        <v>0</v>
      </c>
      <c r="E29" s="14">
        <f t="shared" si="0"/>
        <v>0</v>
      </c>
      <c r="F29" s="14">
        <f t="shared" si="3"/>
        <v>11500</v>
      </c>
      <c r="G29" s="3"/>
    </row>
    <row r="30" spans="1:7" x14ac:dyDescent="0.2">
      <c r="A30">
        <f t="shared" si="4"/>
        <v>12</v>
      </c>
      <c r="B30" s="15">
        <f>Data!B27</f>
        <v>3.6999999999999998E-2</v>
      </c>
      <c r="C30" s="14">
        <f t="shared" si="1"/>
        <v>12000</v>
      </c>
      <c r="D30" s="14">
        <f t="shared" si="2"/>
        <v>0</v>
      </c>
      <c r="E30" s="14">
        <f t="shared" si="0"/>
        <v>0</v>
      </c>
      <c r="F30" s="14">
        <f t="shared" si="3"/>
        <v>12000</v>
      </c>
      <c r="G30" s="3"/>
    </row>
    <row r="31" spans="1:7" x14ac:dyDescent="0.2">
      <c r="A31">
        <f t="shared" si="4"/>
        <v>12.5</v>
      </c>
      <c r="B31" s="15">
        <f>Data!B28</f>
        <v>3.0499999999999999E-2</v>
      </c>
      <c r="C31" s="14">
        <f t="shared" si="1"/>
        <v>12500</v>
      </c>
      <c r="D31" s="14">
        <f t="shared" si="2"/>
        <v>75</v>
      </c>
      <c r="E31" s="14">
        <f t="shared" si="0"/>
        <v>0</v>
      </c>
      <c r="F31" s="14">
        <f t="shared" si="3"/>
        <v>12575</v>
      </c>
      <c r="G31" s="3"/>
    </row>
    <row r="32" spans="1:7" x14ac:dyDescent="0.2">
      <c r="A32">
        <f t="shared" si="4"/>
        <v>13</v>
      </c>
      <c r="B32" s="15">
        <f>Data!B29</f>
        <v>2.4400000000000002E-2</v>
      </c>
      <c r="C32" s="14">
        <f t="shared" si="1"/>
        <v>13000</v>
      </c>
      <c r="D32" s="14">
        <f t="shared" si="2"/>
        <v>150</v>
      </c>
      <c r="E32" s="14">
        <f t="shared" si="0"/>
        <v>0</v>
      </c>
      <c r="F32" s="14">
        <f t="shared" si="3"/>
        <v>13150</v>
      </c>
      <c r="G32" s="3"/>
    </row>
    <row r="33" spans="1:7" x14ac:dyDescent="0.2">
      <c r="A33">
        <f t="shared" si="4"/>
        <v>13.5</v>
      </c>
      <c r="B33" s="15">
        <f>Data!B30</f>
        <v>1.9E-2</v>
      </c>
      <c r="C33" s="14">
        <f t="shared" si="1"/>
        <v>13500</v>
      </c>
      <c r="D33" s="14">
        <f t="shared" si="2"/>
        <v>225</v>
      </c>
      <c r="E33" s="14">
        <f t="shared" si="0"/>
        <v>0</v>
      </c>
      <c r="F33" s="14">
        <f t="shared" si="3"/>
        <v>13725</v>
      </c>
      <c r="G33" s="3"/>
    </row>
    <row r="34" spans="1:7" x14ac:dyDescent="0.2">
      <c r="A34">
        <f t="shared" si="4"/>
        <v>14</v>
      </c>
      <c r="B34" s="15">
        <f>Data!B31</f>
        <v>1.44E-2</v>
      </c>
      <c r="C34" s="14">
        <f t="shared" si="1"/>
        <v>14000</v>
      </c>
      <c r="D34" s="14">
        <f t="shared" si="2"/>
        <v>300</v>
      </c>
      <c r="E34" s="14">
        <f t="shared" si="0"/>
        <v>0</v>
      </c>
      <c r="F34" s="14">
        <f t="shared" si="3"/>
        <v>14300</v>
      </c>
      <c r="G34" s="3"/>
    </row>
    <row r="35" spans="1:7" x14ac:dyDescent="0.2">
      <c r="A35">
        <f t="shared" si="4"/>
        <v>14.5</v>
      </c>
      <c r="B35" s="15">
        <f>Data!B32</f>
        <v>3.8E-3</v>
      </c>
      <c r="C35" s="14">
        <f t="shared" si="1"/>
        <v>14500</v>
      </c>
      <c r="D35" s="14">
        <f t="shared" si="2"/>
        <v>375</v>
      </c>
      <c r="E35" s="14">
        <f t="shared" si="0"/>
        <v>0</v>
      </c>
      <c r="F35" s="14">
        <f t="shared" si="3"/>
        <v>14875</v>
      </c>
      <c r="G35" s="3"/>
    </row>
    <row r="36" spans="1:7" x14ac:dyDescent="0.2">
      <c r="A36">
        <f t="shared" si="4"/>
        <v>15</v>
      </c>
      <c r="B36" s="15">
        <f>Data!B33</f>
        <v>1E-4</v>
      </c>
      <c r="C36" s="14">
        <f t="shared" si="1"/>
        <v>15000</v>
      </c>
      <c r="D36" s="14">
        <f t="shared" si="2"/>
        <v>450</v>
      </c>
      <c r="E36" s="14">
        <f t="shared" si="0"/>
        <v>0</v>
      </c>
      <c r="F36" s="14">
        <f t="shared" si="3"/>
        <v>15450</v>
      </c>
      <c r="G36" s="3"/>
    </row>
    <row r="37" spans="1:7" x14ac:dyDescent="0.2">
      <c r="A37">
        <f t="shared" si="4"/>
        <v>15.5</v>
      </c>
      <c r="B37" s="15">
        <f>Data!B34</f>
        <v>1E-4</v>
      </c>
      <c r="C37" s="14">
        <f t="shared" si="1"/>
        <v>15500</v>
      </c>
      <c r="D37" s="14">
        <f t="shared" si="2"/>
        <v>525</v>
      </c>
      <c r="E37" s="14">
        <f t="shared" si="0"/>
        <v>0</v>
      </c>
      <c r="F37" s="14">
        <f t="shared" si="3"/>
        <v>16025</v>
      </c>
      <c r="G37" s="3"/>
    </row>
    <row r="38" spans="1:7" x14ac:dyDescent="0.2">
      <c r="A38">
        <f t="shared" si="4"/>
        <v>16</v>
      </c>
      <c r="B38" s="15">
        <f>Data!B35</f>
        <v>1E-4</v>
      </c>
      <c r="C38" s="14">
        <f t="shared" si="1"/>
        <v>16000</v>
      </c>
      <c r="D38" s="14">
        <f t="shared" si="2"/>
        <v>600</v>
      </c>
      <c r="E38" s="14">
        <f t="shared" si="0"/>
        <v>0</v>
      </c>
      <c r="F38" s="14">
        <f t="shared" si="3"/>
        <v>16600</v>
      </c>
      <c r="G38" s="3"/>
    </row>
    <row r="39" spans="1:7" x14ac:dyDescent="0.2">
      <c r="A39">
        <f t="shared" si="4"/>
        <v>16.5</v>
      </c>
      <c r="B39" s="15">
        <f>Data!B36</f>
        <v>2.0000000000000001E-4</v>
      </c>
      <c r="C39" s="14">
        <f t="shared" si="1"/>
        <v>16500</v>
      </c>
      <c r="D39" s="14">
        <f t="shared" si="2"/>
        <v>675</v>
      </c>
      <c r="E39" s="14">
        <f t="shared" si="0"/>
        <v>0</v>
      </c>
      <c r="F39" s="14">
        <f t="shared" si="3"/>
        <v>17175</v>
      </c>
      <c r="G39" s="3"/>
    </row>
    <row r="40" spans="1:7" x14ac:dyDescent="0.2">
      <c r="A40">
        <f t="shared" si="4"/>
        <v>17</v>
      </c>
      <c r="B40" s="15">
        <f>Data!B37</f>
        <v>2.9999999999999997E-4</v>
      </c>
      <c r="C40" s="14">
        <f t="shared" si="1"/>
        <v>17000</v>
      </c>
      <c r="D40" s="14">
        <f t="shared" si="2"/>
        <v>750</v>
      </c>
      <c r="E40" s="14">
        <f t="shared" si="0"/>
        <v>0</v>
      </c>
      <c r="F40" s="14">
        <f t="shared" si="3"/>
        <v>17750</v>
      </c>
      <c r="G40" s="3"/>
    </row>
    <row r="41" spans="1:7" x14ac:dyDescent="0.2">
      <c r="A41">
        <f>A40+0.5</f>
        <v>17.5</v>
      </c>
      <c r="B41" s="15">
        <f>Data!B38</f>
        <v>5.0000000000000001E-4</v>
      </c>
      <c r="C41" s="14">
        <f t="shared" si="1"/>
        <v>17500</v>
      </c>
      <c r="D41" s="14">
        <f t="shared" si="2"/>
        <v>825</v>
      </c>
      <c r="E41" s="14">
        <f t="shared" si="0"/>
        <v>0</v>
      </c>
      <c r="F41" s="14">
        <f t="shared" si="3"/>
        <v>18325</v>
      </c>
      <c r="G41" s="3"/>
    </row>
    <row r="42" spans="1:7" x14ac:dyDescent="0.2">
      <c r="A42">
        <f t="shared" si="4"/>
        <v>18</v>
      </c>
      <c r="B42" s="15">
        <f>Data!B39</f>
        <v>1.06E-2</v>
      </c>
      <c r="C42" s="14">
        <f t="shared" si="1"/>
        <v>18000</v>
      </c>
      <c r="D42" s="14">
        <f t="shared" si="2"/>
        <v>900</v>
      </c>
      <c r="E42" s="14">
        <f t="shared" si="0"/>
        <v>0</v>
      </c>
      <c r="F42" s="14">
        <f t="shared" si="3"/>
        <v>18900</v>
      </c>
      <c r="G42" s="3"/>
    </row>
    <row r="43" spans="1:7" x14ac:dyDescent="0.2">
      <c r="A43">
        <f t="shared" si="4"/>
        <v>18.5</v>
      </c>
      <c r="B43" s="15">
        <f>Data!B40</f>
        <v>7.7000000000000002E-3</v>
      </c>
      <c r="C43" s="14">
        <f t="shared" si="1"/>
        <v>18500</v>
      </c>
      <c r="D43" s="14">
        <f t="shared" si="2"/>
        <v>975</v>
      </c>
      <c r="E43" s="14">
        <f t="shared" si="0"/>
        <v>0</v>
      </c>
      <c r="F43" s="14">
        <f t="shared" si="3"/>
        <v>19475</v>
      </c>
      <c r="G43" s="3"/>
    </row>
    <row r="44" spans="1:7" x14ac:dyDescent="0.2">
      <c r="A44">
        <f t="shared" si="4"/>
        <v>19</v>
      </c>
      <c r="B44" s="15">
        <f>Data!B41</f>
        <v>5.3E-3</v>
      </c>
      <c r="C44" s="14">
        <f t="shared" si="1"/>
        <v>19000</v>
      </c>
      <c r="D44" s="14">
        <f t="shared" si="2"/>
        <v>1050</v>
      </c>
      <c r="E44" s="14">
        <f t="shared" si="0"/>
        <v>0</v>
      </c>
      <c r="F44" s="14">
        <f t="shared" si="3"/>
        <v>20050</v>
      </c>
      <c r="G44" s="3"/>
    </row>
    <row r="45" spans="1:7" x14ac:dyDescent="0.2">
      <c r="A45">
        <f t="shared" si="4"/>
        <v>19.5</v>
      </c>
      <c r="B45" s="15">
        <f>Data!B42</f>
        <v>3.5999999999999999E-3</v>
      </c>
      <c r="C45" s="14">
        <f t="shared" si="1"/>
        <v>19500</v>
      </c>
      <c r="D45" s="14">
        <f t="shared" si="2"/>
        <v>1125</v>
      </c>
      <c r="E45" s="14">
        <f t="shared" si="0"/>
        <v>0</v>
      </c>
      <c r="F45" s="14">
        <f t="shared" si="3"/>
        <v>20625</v>
      </c>
      <c r="G45" s="3"/>
    </row>
    <row r="46" spans="1:7" x14ac:dyDescent="0.2">
      <c r="A46">
        <f>A45+0.5</f>
        <v>20</v>
      </c>
      <c r="B46" s="15">
        <f>Data!B43</f>
        <v>2.3999999999999998E-3</v>
      </c>
      <c r="C46" s="14">
        <f t="shared" si="1"/>
        <v>20000</v>
      </c>
      <c r="D46" s="14">
        <f t="shared" si="2"/>
        <v>1200</v>
      </c>
      <c r="E46" s="14">
        <f t="shared" si="0"/>
        <v>0</v>
      </c>
      <c r="F46" s="14">
        <f t="shared" si="3"/>
        <v>21200</v>
      </c>
      <c r="G46" s="3"/>
    </row>
  </sheetData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0CA1-47F0-4A1A-AD89-4FFEEFD17E4B}">
  <sheetPr>
    <pageSetUpPr fitToPage="1"/>
  </sheetPr>
  <dimension ref="A2:I46"/>
  <sheetViews>
    <sheetView workbookViewId="0">
      <selection activeCell="I9" sqref="I9"/>
    </sheetView>
  </sheetViews>
  <sheetFormatPr baseColWidth="10" defaultColWidth="8.83203125" defaultRowHeight="15" x14ac:dyDescent="0.2"/>
  <cols>
    <col min="1" max="1" width="17.33203125" customWidth="1"/>
    <col min="2" max="2" width="10.6640625" bestFit="1" customWidth="1"/>
    <col min="3" max="3" width="14.6640625" bestFit="1" customWidth="1"/>
    <col min="4" max="5" width="12.6640625" bestFit="1" customWidth="1"/>
    <col min="6" max="6" width="16.83203125" bestFit="1" customWidth="1"/>
    <col min="7" max="7" width="8.5" bestFit="1" customWidth="1"/>
    <col min="9" max="9" width="24.33203125" bestFit="1" customWidth="1"/>
  </cols>
  <sheetData>
    <row r="2" spans="1:9" x14ac:dyDescent="0.2">
      <c r="C2" t="s">
        <v>11</v>
      </c>
      <c r="D2" t="s">
        <v>14</v>
      </c>
      <c r="E2" t="s">
        <v>15</v>
      </c>
    </row>
    <row r="3" spans="1:9" x14ac:dyDescent="0.2">
      <c r="B3" t="s">
        <v>33</v>
      </c>
      <c r="C3" s="14">
        <f>Shares</f>
        <v>1000</v>
      </c>
      <c r="D3" s="14">
        <f>Calls</f>
        <v>150</v>
      </c>
      <c r="E3" s="14">
        <f>Puts</f>
        <v>1200</v>
      </c>
    </row>
    <row r="4" spans="1:9" x14ac:dyDescent="0.2">
      <c r="A4" s="1"/>
    </row>
    <row r="5" spans="1:9" x14ac:dyDescent="0.2">
      <c r="A5" t="s">
        <v>3</v>
      </c>
      <c r="B5" t="s">
        <v>4</v>
      </c>
      <c r="C5" t="s">
        <v>34</v>
      </c>
      <c r="D5" t="s">
        <v>35</v>
      </c>
      <c r="E5" t="s">
        <v>36</v>
      </c>
      <c r="F5" t="s">
        <v>37</v>
      </c>
      <c r="G5" t="s">
        <v>39</v>
      </c>
      <c r="I5" t="s">
        <v>38</v>
      </c>
    </row>
    <row r="6" spans="1:9" x14ac:dyDescent="0.2">
      <c r="A6">
        <v>0</v>
      </c>
      <c r="B6" s="15">
        <f>Data!B3</f>
        <v>5.0200000000000002E-2</v>
      </c>
      <c r="C6" s="14">
        <f>$C$3*A6</f>
        <v>0</v>
      </c>
      <c r="D6" s="14">
        <f>$D$3*MAX(0,A6-Strike_call)</f>
        <v>0</v>
      </c>
      <c r="E6" s="14">
        <f>$E$3*MAX(0,Strike_put-A6)</f>
        <v>8400</v>
      </c>
      <c r="F6" s="14">
        <f>SUM(C6:E6)</f>
        <v>8400</v>
      </c>
      <c r="G6" s="14">
        <f>MAX(0,Loan-F6)</f>
        <v>5600</v>
      </c>
      <c r="I6" s="24">
        <f>SUMIF(F6:F46,"&gt;="&amp;Loan,B6:B46)</f>
        <v>4.9099999999999998E-2</v>
      </c>
    </row>
    <row r="7" spans="1:9" x14ac:dyDescent="0.2">
      <c r="A7">
        <f>A6+0.5</f>
        <v>0.5</v>
      </c>
      <c r="B7" s="15">
        <f>Data!B4</f>
        <v>5.6000000000000001E-2</v>
      </c>
      <c r="C7" s="14">
        <f t="shared" ref="C7:C46" si="0">$C$3*A7</f>
        <v>500</v>
      </c>
      <c r="D7" s="14">
        <f t="shared" ref="D7:D46" si="1">$D$3*MAX(0,A7-Strike_call)</f>
        <v>0</v>
      </c>
      <c r="E7" s="14">
        <f t="shared" ref="E7:E46" si="2">$E$3*MAX(0,Strike_put-A7)</f>
        <v>7800</v>
      </c>
      <c r="F7" s="14">
        <f t="shared" ref="F7:F46" si="3">SUM(C7:E7)</f>
        <v>8300</v>
      </c>
      <c r="G7" s="14">
        <f t="shared" ref="G7:G46" si="4">MAX(0,Loan-F7)</f>
        <v>5700</v>
      </c>
    </row>
    <row r="8" spans="1:9" x14ac:dyDescent="0.2">
      <c r="A8">
        <f t="shared" ref="A8:A45" si="5">A7+0.5</f>
        <v>1</v>
      </c>
      <c r="B8" s="15">
        <f>Data!B5</f>
        <v>6.0900000000000003E-2</v>
      </c>
      <c r="C8" s="14">
        <f t="shared" si="0"/>
        <v>1000</v>
      </c>
      <c r="D8" s="14">
        <f t="shared" si="1"/>
        <v>0</v>
      </c>
      <c r="E8" s="14">
        <f t="shared" si="2"/>
        <v>7200</v>
      </c>
      <c r="F8" s="14">
        <f t="shared" si="3"/>
        <v>8200</v>
      </c>
      <c r="G8" s="14">
        <f t="shared" si="4"/>
        <v>5800</v>
      </c>
      <c r="I8" t="s">
        <v>40</v>
      </c>
    </row>
    <row r="9" spans="1:9" x14ac:dyDescent="0.2">
      <c r="A9">
        <f t="shared" si="5"/>
        <v>1.5</v>
      </c>
      <c r="B9" s="15">
        <f>Data!B6</f>
        <v>6.4399999999999999E-2</v>
      </c>
      <c r="C9" s="14">
        <f t="shared" si="0"/>
        <v>1500</v>
      </c>
      <c r="D9" s="14">
        <f t="shared" si="1"/>
        <v>0</v>
      </c>
      <c r="E9" s="14">
        <f t="shared" si="2"/>
        <v>6600</v>
      </c>
      <c r="F9" s="14">
        <f t="shared" si="3"/>
        <v>8100</v>
      </c>
      <c r="G9" s="14">
        <f t="shared" si="4"/>
        <v>5900</v>
      </c>
      <c r="I9" s="14">
        <f>SUMPRODUCT(B6:B46,G6:G46)</f>
        <v>4648.9175000000014</v>
      </c>
    </row>
    <row r="10" spans="1:9" x14ac:dyDescent="0.2">
      <c r="A10">
        <f t="shared" si="5"/>
        <v>2</v>
      </c>
      <c r="B10" s="15">
        <f>Data!B7</f>
        <v>6.6199999999999995E-2</v>
      </c>
      <c r="C10" s="14">
        <f t="shared" si="0"/>
        <v>2000</v>
      </c>
      <c r="D10" s="14">
        <f t="shared" si="1"/>
        <v>0</v>
      </c>
      <c r="E10" s="14">
        <f t="shared" si="2"/>
        <v>6000</v>
      </c>
      <c r="F10" s="14">
        <f t="shared" si="3"/>
        <v>8000</v>
      </c>
      <c r="G10" s="14">
        <f t="shared" si="4"/>
        <v>6000</v>
      </c>
    </row>
    <row r="11" spans="1:9" x14ac:dyDescent="0.2">
      <c r="A11">
        <f t="shared" si="5"/>
        <v>2.5</v>
      </c>
      <c r="B11" s="15">
        <f>Data!B8</f>
        <v>6.6199999999999995E-2</v>
      </c>
      <c r="C11" s="14">
        <f t="shared" si="0"/>
        <v>2500</v>
      </c>
      <c r="D11" s="14">
        <f t="shared" si="1"/>
        <v>0</v>
      </c>
      <c r="E11" s="14">
        <f t="shared" si="2"/>
        <v>5400</v>
      </c>
      <c r="F11" s="14">
        <f t="shared" si="3"/>
        <v>7900</v>
      </c>
      <c r="G11" s="14">
        <f t="shared" si="4"/>
        <v>6100</v>
      </c>
      <c r="I11" s="13" t="s">
        <v>41</v>
      </c>
    </row>
    <row r="12" spans="1:9" x14ac:dyDescent="0.2">
      <c r="A12">
        <f t="shared" si="5"/>
        <v>3</v>
      </c>
      <c r="B12" s="15">
        <f>Data!B9</f>
        <v>6.4399999999999999E-2</v>
      </c>
      <c r="C12" s="14">
        <f t="shared" si="0"/>
        <v>3000</v>
      </c>
      <c r="D12" s="14">
        <f t="shared" si="1"/>
        <v>0</v>
      </c>
      <c r="E12" s="14">
        <f t="shared" si="2"/>
        <v>4800</v>
      </c>
      <c r="F12" s="14">
        <f t="shared" si="3"/>
        <v>7800</v>
      </c>
      <c r="G12" s="14">
        <f t="shared" si="4"/>
        <v>6200</v>
      </c>
    </row>
    <row r="13" spans="1:9" x14ac:dyDescent="0.2">
      <c r="A13">
        <f t="shared" si="5"/>
        <v>3.5</v>
      </c>
      <c r="B13" s="15">
        <f>Data!B10</f>
        <v>6.0900000000000003E-2</v>
      </c>
      <c r="C13" s="14">
        <f t="shared" si="0"/>
        <v>3500</v>
      </c>
      <c r="D13" s="14">
        <f t="shared" si="1"/>
        <v>0</v>
      </c>
      <c r="E13" s="14">
        <f t="shared" si="2"/>
        <v>4200</v>
      </c>
      <c r="F13" s="14">
        <f t="shared" si="3"/>
        <v>7700</v>
      </c>
      <c r="G13" s="14">
        <f t="shared" si="4"/>
        <v>6300</v>
      </c>
      <c r="I13" s="13" t="s">
        <v>32</v>
      </c>
    </row>
    <row r="14" spans="1:9" x14ac:dyDescent="0.2">
      <c r="A14">
        <f t="shared" si="5"/>
        <v>4</v>
      </c>
      <c r="B14" s="15">
        <f>Data!B11</f>
        <v>1E-3</v>
      </c>
      <c r="C14" s="14">
        <f t="shared" si="0"/>
        <v>4000</v>
      </c>
      <c r="D14" s="14">
        <f t="shared" si="1"/>
        <v>0</v>
      </c>
      <c r="E14" s="14">
        <f t="shared" si="2"/>
        <v>3600</v>
      </c>
      <c r="F14" s="14">
        <f t="shared" si="3"/>
        <v>7600</v>
      </c>
      <c r="G14" s="14">
        <f t="shared" si="4"/>
        <v>6400</v>
      </c>
    </row>
    <row r="15" spans="1:9" x14ac:dyDescent="0.2">
      <c r="A15">
        <f t="shared" si="5"/>
        <v>4.5</v>
      </c>
      <c r="B15" s="15">
        <f>Data!B12</f>
        <v>2.3999999999999998E-3</v>
      </c>
      <c r="C15" s="14">
        <f t="shared" si="0"/>
        <v>4500</v>
      </c>
      <c r="D15" s="14">
        <f t="shared" si="1"/>
        <v>0</v>
      </c>
      <c r="E15" s="14">
        <f t="shared" si="2"/>
        <v>3000</v>
      </c>
      <c r="F15" s="14">
        <f t="shared" si="3"/>
        <v>7500</v>
      </c>
      <c r="G15" s="14">
        <f t="shared" si="4"/>
        <v>6500</v>
      </c>
    </row>
    <row r="16" spans="1:9" x14ac:dyDescent="0.2">
      <c r="A16">
        <f t="shared" si="5"/>
        <v>5</v>
      </c>
      <c r="B16" s="15">
        <f>Data!B13</f>
        <v>3.5999999999999999E-3</v>
      </c>
      <c r="C16" s="14">
        <f t="shared" si="0"/>
        <v>5000</v>
      </c>
      <c r="D16" s="14">
        <f t="shared" si="1"/>
        <v>0</v>
      </c>
      <c r="E16" s="14">
        <f t="shared" si="2"/>
        <v>2400</v>
      </c>
      <c r="F16" s="14">
        <f t="shared" si="3"/>
        <v>7400</v>
      </c>
      <c r="G16" s="14">
        <f t="shared" si="4"/>
        <v>6600</v>
      </c>
    </row>
    <row r="17" spans="1:7" x14ac:dyDescent="0.2">
      <c r="A17">
        <f t="shared" si="5"/>
        <v>5.5</v>
      </c>
      <c r="B17" s="15">
        <f>Data!B14</f>
        <v>5.3E-3</v>
      </c>
      <c r="C17" s="14">
        <f t="shared" si="0"/>
        <v>5500</v>
      </c>
      <c r="D17" s="14">
        <f t="shared" si="1"/>
        <v>0</v>
      </c>
      <c r="E17" s="14">
        <f t="shared" si="2"/>
        <v>1800</v>
      </c>
      <c r="F17" s="14">
        <f t="shared" si="3"/>
        <v>7300</v>
      </c>
      <c r="G17" s="14">
        <f t="shared" si="4"/>
        <v>6700</v>
      </c>
    </row>
    <row r="18" spans="1:7" x14ac:dyDescent="0.2">
      <c r="A18">
        <f t="shared" si="5"/>
        <v>6</v>
      </c>
      <c r="B18" s="15">
        <f>Data!B15</f>
        <v>7.7000000000000002E-3</v>
      </c>
      <c r="C18" s="14">
        <f t="shared" si="0"/>
        <v>6000</v>
      </c>
      <c r="D18" s="14">
        <f t="shared" si="1"/>
        <v>0</v>
      </c>
      <c r="E18" s="14">
        <f t="shared" si="2"/>
        <v>1200</v>
      </c>
      <c r="F18" s="14">
        <f t="shared" si="3"/>
        <v>7200</v>
      </c>
      <c r="G18" s="14">
        <f t="shared" si="4"/>
        <v>6800</v>
      </c>
    </row>
    <row r="19" spans="1:7" x14ac:dyDescent="0.2">
      <c r="A19">
        <f t="shared" si="5"/>
        <v>6.5</v>
      </c>
      <c r="B19" s="15">
        <f>Data!B16</f>
        <v>1.06E-2</v>
      </c>
      <c r="C19" s="14">
        <f t="shared" si="0"/>
        <v>6500</v>
      </c>
      <c r="D19" s="14">
        <f t="shared" si="1"/>
        <v>0</v>
      </c>
      <c r="E19" s="14">
        <f t="shared" si="2"/>
        <v>600</v>
      </c>
      <c r="F19" s="14">
        <f t="shared" si="3"/>
        <v>7100</v>
      </c>
      <c r="G19" s="14">
        <f t="shared" si="4"/>
        <v>6900</v>
      </c>
    </row>
    <row r="20" spans="1:7" x14ac:dyDescent="0.2">
      <c r="A20">
        <f t="shared" si="5"/>
        <v>7</v>
      </c>
      <c r="B20" s="15">
        <f>Data!B17</f>
        <v>1.44E-2</v>
      </c>
      <c r="C20" s="14">
        <f t="shared" si="0"/>
        <v>7000</v>
      </c>
      <c r="D20" s="14">
        <f t="shared" si="1"/>
        <v>0</v>
      </c>
      <c r="E20" s="14">
        <f t="shared" si="2"/>
        <v>0</v>
      </c>
      <c r="F20" s="14">
        <f t="shared" si="3"/>
        <v>7000</v>
      </c>
      <c r="G20" s="14">
        <f t="shared" si="4"/>
        <v>7000</v>
      </c>
    </row>
    <row r="21" spans="1:7" x14ac:dyDescent="0.2">
      <c r="A21">
        <f t="shared" si="5"/>
        <v>7.5</v>
      </c>
      <c r="B21" s="15">
        <f>Data!B18</f>
        <v>1.9E-2</v>
      </c>
      <c r="C21" s="14">
        <f t="shared" si="0"/>
        <v>7500</v>
      </c>
      <c r="D21" s="14">
        <f t="shared" si="1"/>
        <v>0</v>
      </c>
      <c r="E21" s="14">
        <f t="shared" si="2"/>
        <v>0</v>
      </c>
      <c r="F21" s="14">
        <f t="shared" si="3"/>
        <v>7500</v>
      </c>
      <c r="G21" s="14">
        <f t="shared" si="4"/>
        <v>6500</v>
      </c>
    </row>
    <row r="22" spans="1:7" x14ac:dyDescent="0.2">
      <c r="A22">
        <f t="shared" si="5"/>
        <v>8</v>
      </c>
      <c r="B22" s="15">
        <f>Data!B19</f>
        <v>2.4400000000000002E-2</v>
      </c>
      <c r="C22" s="14">
        <f t="shared" si="0"/>
        <v>8000</v>
      </c>
      <c r="D22" s="14">
        <f t="shared" si="1"/>
        <v>0</v>
      </c>
      <c r="E22" s="14">
        <f t="shared" si="2"/>
        <v>0</v>
      </c>
      <c r="F22" s="14">
        <f t="shared" si="3"/>
        <v>8000</v>
      </c>
      <c r="G22" s="14">
        <f t="shared" si="4"/>
        <v>6000</v>
      </c>
    </row>
    <row r="23" spans="1:7" x14ac:dyDescent="0.2">
      <c r="A23">
        <f t="shared" si="5"/>
        <v>8.5</v>
      </c>
      <c r="B23" s="15">
        <f>Data!B20</f>
        <v>3.0499999999999999E-2</v>
      </c>
      <c r="C23" s="14">
        <f t="shared" si="0"/>
        <v>8500</v>
      </c>
      <c r="D23" s="14">
        <f t="shared" si="1"/>
        <v>0</v>
      </c>
      <c r="E23" s="14">
        <f t="shared" si="2"/>
        <v>0</v>
      </c>
      <c r="F23" s="14">
        <f t="shared" si="3"/>
        <v>8500</v>
      </c>
      <c r="G23" s="14">
        <f t="shared" si="4"/>
        <v>5500</v>
      </c>
    </row>
    <row r="24" spans="1:7" x14ac:dyDescent="0.2">
      <c r="A24">
        <f t="shared" si="5"/>
        <v>9</v>
      </c>
      <c r="B24" s="15">
        <f>Data!B21</f>
        <v>3.6999999999999998E-2</v>
      </c>
      <c r="C24" s="14">
        <f t="shared" si="0"/>
        <v>9000</v>
      </c>
      <c r="D24" s="14">
        <f t="shared" si="1"/>
        <v>0</v>
      </c>
      <c r="E24" s="14">
        <f t="shared" si="2"/>
        <v>0</v>
      </c>
      <c r="F24" s="14">
        <f t="shared" si="3"/>
        <v>9000</v>
      </c>
      <c r="G24" s="14">
        <f t="shared" si="4"/>
        <v>5000</v>
      </c>
    </row>
    <row r="25" spans="1:7" x14ac:dyDescent="0.2">
      <c r="A25">
        <f t="shared" si="5"/>
        <v>9.5</v>
      </c>
      <c r="B25" s="15">
        <f>Data!B22</f>
        <v>4.36E-2</v>
      </c>
      <c r="C25" s="14">
        <f t="shared" si="0"/>
        <v>9500</v>
      </c>
      <c r="D25" s="14">
        <f t="shared" si="1"/>
        <v>0</v>
      </c>
      <c r="E25" s="14">
        <f t="shared" si="2"/>
        <v>0</v>
      </c>
      <c r="F25" s="14">
        <f t="shared" si="3"/>
        <v>9500</v>
      </c>
      <c r="G25" s="14">
        <f t="shared" si="4"/>
        <v>4500</v>
      </c>
    </row>
    <row r="26" spans="1:7" x14ac:dyDescent="0.2">
      <c r="A26">
        <f t="shared" si="5"/>
        <v>10</v>
      </c>
      <c r="B26" s="15">
        <f>Data!B23</f>
        <v>1.5E-3</v>
      </c>
      <c r="C26" s="14">
        <f t="shared" si="0"/>
        <v>10000</v>
      </c>
      <c r="D26" s="14">
        <f t="shared" si="1"/>
        <v>0</v>
      </c>
      <c r="E26" s="14">
        <f t="shared" si="2"/>
        <v>0</v>
      </c>
      <c r="F26" s="14">
        <f t="shared" si="3"/>
        <v>10000</v>
      </c>
      <c r="G26" s="14">
        <f t="shared" si="4"/>
        <v>4000</v>
      </c>
    </row>
    <row r="27" spans="1:7" x14ac:dyDescent="0.2">
      <c r="A27">
        <f t="shared" si="5"/>
        <v>10.5</v>
      </c>
      <c r="B27" s="15">
        <f>Data!B24</f>
        <v>5.6000000000000001E-2</v>
      </c>
      <c r="C27" s="14">
        <f t="shared" si="0"/>
        <v>10500</v>
      </c>
      <c r="D27" s="14">
        <f t="shared" si="1"/>
        <v>0</v>
      </c>
      <c r="E27" s="14">
        <f t="shared" si="2"/>
        <v>0</v>
      </c>
      <c r="F27" s="14">
        <f t="shared" si="3"/>
        <v>10500</v>
      </c>
      <c r="G27" s="14">
        <f t="shared" si="4"/>
        <v>3500</v>
      </c>
    </row>
    <row r="28" spans="1:7" x14ac:dyDescent="0.2">
      <c r="A28">
        <f t="shared" si="5"/>
        <v>11</v>
      </c>
      <c r="B28" s="15">
        <f>Data!B25</f>
        <v>5.0200000000000002E-2</v>
      </c>
      <c r="C28" s="14">
        <f t="shared" si="0"/>
        <v>11000</v>
      </c>
      <c r="D28" s="14">
        <f t="shared" si="1"/>
        <v>0</v>
      </c>
      <c r="E28" s="14">
        <f t="shared" si="2"/>
        <v>0</v>
      </c>
      <c r="F28" s="14">
        <f t="shared" si="3"/>
        <v>11000</v>
      </c>
      <c r="G28" s="14">
        <f t="shared" si="4"/>
        <v>3000</v>
      </c>
    </row>
    <row r="29" spans="1:7" x14ac:dyDescent="0.2">
      <c r="A29">
        <f t="shared" si="5"/>
        <v>11.5</v>
      </c>
      <c r="B29" s="15">
        <f>Data!B26</f>
        <v>4.36E-2</v>
      </c>
      <c r="C29" s="14">
        <f t="shared" si="0"/>
        <v>11500</v>
      </c>
      <c r="D29" s="14">
        <f t="shared" si="1"/>
        <v>0</v>
      </c>
      <c r="E29" s="14">
        <f t="shared" si="2"/>
        <v>0</v>
      </c>
      <c r="F29" s="14">
        <f t="shared" si="3"/>
        <v>11500</v>
      </c>
      <c r="G29" s="14">
        <f t="shared" si="4"/>
        <v>2500</v>
      </c>
    </row>
    <row r="30" spans="1:7" x14ac:dyDescent="0.2">
      <c r="A30">
        <f t="shared" si="5"/>
        <v>12</v>
      </c>
      <c r="B30" s="15">
        <f>Data!B27</f>
        <v>3.6999999999999998E-2</v>
      </c>
      <c r="C30" s="14">
        <f t="shared" si="0"/>
        <v>12000</v>
      </c>
      <c r="D30" s="14">
        <f t="shared" si="1"/>
        <v>0</v>
      </c>
      <c r="E30" s="14">
        <f t="shared" si="2"/>
        <v>0</v>
      </c>
      <c r="F30" s="14">
        <f t="shared" si="3"/>
        <v>12000</v>
      </c>
      <c r="G30" s="14">
        <f t="shared" si="4"/>
        <v>2000</v>
      </c>
    </row>
    <row r="31" spans="1:7" x14ac:dyDescent="0.2">
      <c r="A31">
        <f t="shared" si="5"/>
        <v>12.5</v>
      </c>
      <c r="B31" s="15">
        <f>Data!B28</f>
        <v>3.0499999999999999E-2</v>
      </c>
      <c r="C31" s="14">
        <f t="shared" si="0"/>
        <v>12500</v>
      </c>
      <c r="D31" s="14">
        <f t="shared" si="1"/>
        <v>75</v>
      </c>
      <c r="E31" s="14">
        <f t="shared" si="2"/>
        <v>0</v>
      </c>
      <c r="F31" s="14">
        <f t="shared" si="3"/>
        <v>12575</v>
      </c>
      <c r="G31" s="14">
        <f t="shared" si="4"/>
        <v>1425</v>
      </c>
    </row>
    <row r="32" spans="1:7" x14ac:dyDescent="0.2">
      <c r="A32">
        <f t="shared" si="5"/>
        <v>13</v>
      </c>
      <c r="B32" s="15">
        <f>Data!B29</f>
        <v>2.4400000000000002E-2</v>
      </c>
      <c r="C32" s="14">
        <f t="shared" si="0"/>
        <v>13000</v>
      </c>
      <c r="D32" s="14">
        <f t="shared" si="1"/>
        <v>150</v>
      </c>
      <c r="E32" s="14">
        <f t="shared" si="2"/>
        <v>0</v>
      </c>
      <c r="F32" s="14">
        <f t="shared" si="3"/>
        <v>13150</v>
      </c>
      <c r="G32" s="14">
        <f t="shared" si="4"/>
        <v>850</v>
      </c>
    </row>
    <row r="33" spans="1:7" x14ac:dyDescent="0.2">
      <c r="A33">
        <f t="shared" si="5"/>
        <v>13.5</v>
      </c>
      <c r="B33" s="15">
        <f>Data!B30</f>
        <v>1.9E-2</v>
      </c>
      <c r="C33" s="14">
        <f t="shared" si="0"/>
        <v>13500</v>
      </c>
      <c r="D33" s="14">
        <f t="shared" si="1"/>
        <v>225</v>
      </c>
      <c r="E33" s="14">
        <f t="shared" si="2"/>
        <v>0</v>
      </c>
      <c r="F33" s="14">
        <f t="shared" si="3"/>
        <v>13725</v>
      </c>
      <c r="G33" s="14">
        <f t="shared" si="4"/>
        <v>275</v>
      </c>
    </row>
    <row r="34" spans="1:7" x14ac:dyDescent="0.2">
      <c r="A34">
        <f t="shared" si="5"/>
        <v>14</v>
      </c>
      <c r="B34" s="15">
        <f>Data!B31</f>
        <v>1.44E-2</v>
      </c>
      <c r="C34" s="14">
        <f t="shared" si="0"/>
        <v>14000</v>
      </c>
      <c r="D34" s="14">
        <f t="shared" si="1"/>
        <v>300</v>
      </c>
      <c r="E34" s="14">
        <f t="shared" si="2"/>
        <v>0</v>
      </c>
      <c r="F34" s="14">
        <f t="shared" si="3"/>
        <v>14300</v>
      </c>
      <c r="G34" s="14">
        <f t="shared" si="4"/>
        <v>0</v>
      </c>
    </row>
    <row r="35" spans="1:7" x14ac:dyDescent="0.2">
      <c r="A35">
        <f t="shared" si="5"/>
        <v>14.5</v>
      </c>
      <c r="B35" s="15">
        <f>Data!B32</f>
        <v>3.8E-3</v>
      </c>
      <c r="C35" s="14">
        <f t="shared" si="0"/>
        <v>14500</v>
      </c>
      <c r="D35" s="14">
        <f t="shared" si="1"/>
        <v>375</v>
      </c>
      <c r="E35" s="14">
        <f t="shared" si="2"/>
        <v>0</v>
      </c>
      <c r="F35" s="14">
        <f t="shared" si="3"/>
        <v>14875</v>
      </c>
      <c r="G35" s="14">
        <f t="shared" si="4"/>
        <v>0</v>
      </c>
    </row>
    <row r="36" spans="1:7" x14ac:dyDescent="0.2">
      <c r="A36">
        <f t="shared" si="5"/>
        <v>15</v>
      </c>
      <c r="B36" s="15">
        <f>Data!B33</f>
        <v>1E-4</v>
      </c>
      <c r="C36" s="14">
        <f t="shared" si="0"/>
        <v>15000</v>
      </c>
      <c r="D36" s="14">
        <f t="shared" si="1"/>
        <v>450</v>
      </c>
      <c r="E36" s="14">
        <f t="shared" si="2"/>
        <v>0</v>
      </c>
      <c r="F36" s="14">
        <f t="shared" si="3"/>
        <v>15450</v>
      </c>
      <c r="G36" s="14">
        <f t="shared" si="4"/>
        <v>0</v>
      </c>
    </row>
    <row r="37" spans="1:7" x14ac:dyDescent="0.2">
      <c r="A37">
        <f t="shared" si="5"/>
        <v>15.5</v>
      </c>
      <c r="B37" s="15">
        <f>Data!B34</f>
        <v>1E-4</v>
      </c>
      <c r="C37" s="14">
        <f t="shared" si="0"/>
        <v>15500</v>
      </c>
      <c r="D37" s="14">
        <f t="shared" si="1"/>
        <v>525</v>
      </c>
      <c r="E37" s="14">
        <f t="shared" si="2"/>
        <v>0</v>
      </c>
      <c r="F37" s="14">
        <f t="shared" si="3"/>
        <v>16025</v>
      </c>
      <c r="G37" s="14">
        <f t="shared" si="4"/>
        <v>0</v>
      </c>
    </row>
    <row r="38" spans="1:7" x14ac:dyDescent="0.2">
      <c r="A38">
        <f t="shared" si="5"/>
        <v>16</v>
      </c>
      <c r="B38" s="15">
        <f>Data!B35</f>
        <v>1E-4</v>
      </c>
      <c r="C38" s="14">
        <f t="shared" si="0"/>
        <v>16000</v>
      </c>
      <c r="D38" s="14">
        <f t="shared" si="1"/>
        <v>600</v>
      </c>
      <c r="E38" s="14">
        <f t="shared" si="2"/>
        <v>0</v>
      </c>
      <c r="F38" s="14">
        <f t="shared" si="3"/>
        <v>16600</v>
      </c>
      <c r="G38" s="14">
        <f t="shared" si="4"/>
        <v>0</v>
      </c>
    </row>
    <row r="39" spans="1:7" x14ac:dyDescent="0.2">
      <c r="A39">
        <f t="shared" si="5"/>
        <v>16.5</v>
      </c>
      <c r="B39" s="15">
        <f>Data!B36</f>
        <v>2.0000000000000001E-4</v>
      </c>
      <c r="C39" s="14">
        <f t="shared" si="0"/>
        <v>16500</v>
      </c>
      <c r="D39" s="14">
        <f t="shared" si="1"/>
        <v>675</v>
      </c>
      <c r="E39" s="14">
        <f t="shared" si="2"/>
        <v>0</v>
      </c>
      <c r="F39" s="14">
        <f t="shared" si="3"/>
        <v>17175</v>
      </c>
      <c r="G39" s="14">
        <f t="shared" si="4"/>
        <v>0</v>
      </c>
    </row>
    <row r="40" spans="1:7" x14ac:dyDescent="0.2">
      <c r="A40">
        <f t="shared" si="5"/>
        <v>17</v>
      </c>
      <c r="B40" s="15">
        <f>Data!B37</f>
        <v>2.9999999999999997E-4</v>
      </c>
      <c r="C40" s="14">
        <f t="shared" si="0"/>
        <v>17000</v>
      </c>
      <c r="D40" s="14">
        <f t="shared" si="1"/>
        <v>750</v>
      </c>
      <c r="E40" s="14">
        <f t="shared" si="2"/>
        <v>0</v>
      </c>
      <c r="F40" s="14">
        <f t="shared" si="3"/>
        <v>17750</v>
      </c>
      <c r="G40" s="14">
        <f t="shared" si="4"/>
        <v>0</v>
      </c>
    </row>
    <row r="41" spans="1:7" x14ac:dyDescent="0.2">
      <c r="A41">
        <f>A40+0.5</f>
        <v>17.5</v>
      </c>
      <c r="B41" s="15">
        <f>Data!B38</f>
        <v>5.0000000000000001E-4</v>
      </c>
      <c r="C41" s="14">
        <f t="shared" si="0"/>
        <v>17500</v>
      </c>
      <c r="D41" s="14">
        <f t="shared" si="1"/>
        <v>825</v>
      </c>
      <c r="E41" s="14">
        <f t="shared" si="2"/>
        <v>0</v>
      </c>
      <c r="F41" s="14">
        <f t="shared" si="3"/>
        <v>18325</v>
      </c>
      <c r="G41" s="14">
        <f t="shared" si="4"/>
        <v>0</v>
      </c>
    </row>
    <row r="42" spans="1:7" x14ac:dyDescent="0.2">
      <c r="A42">
        <f t="shared" si="5"/>
        <v>18</v>
      </c>
      <c r="B42" s="15">
        <f>Data!B39</f>
        <v>1.06E-2</v>
      </c>
      <c r="C42" s="14">
        <f t="shared" si="0"/>
        <v>18000</v>
      </c>
      <c r="D42" s="14">
        <f t="shared" si="1"/>
        <v>900</v>
      </c>
      <c r="E42" s="14">
        <f t="shared" si="2"/>
        <v>0</v>
      </c>
      <c r="F42" s="14">
        <f t="shared" si="3"/>
        <v>18900</v>
      </c>
      <c r="G42" s="14">
        <f t="shared" si="4"/>
        <v>0</v>
      </c>
    </row>
    <row r="43" spans="1:7" x14ac:dyDescent="0.2">
      <c r="A43">
        <f t="shared" si="5"/>
        <v>18.5</v>
      </c>
      <c r="B43" s="15">
        <f>Data!B40</f>
        <v>7.7000000000000002E-3</v>
      </c>
      <c r="C43" s="14">
        <f t="shared" si="0"/>
        <v>18500</v>
      </c>
      <c r="D43" s="14">
        <f t="shared" si="1"/>
        <v>975</v>
      </c>
      <c r="E43" s="14">
        <f t="shared" si="2"/>
        <v>0</v>
      </c>
      <c r="F43" s="14">
        <f t="shared" si="3"/>
        <v>19475</v>
      </c>
      <c r="G43" s="14">
        <f t="shared" si="4"/>
        <v>0</v>
      </c>
    </row>
    <row r="44" spans="1:7" x14ac:dyDescent="0.2">
      <c r="A44">
        <f t="shared" si="5"/>
        <v>19</v>
      </c>
      <c r="B44" s="15">
        <f>Data!B41</f>
        <v>5.3E-3</v>
      </c>
      <c r="C44" s="14">
        <f t="shared" si="0"/>
        <v>19000</v>
      </c>
      <c r="D44" s="14">
        <f t="shared" si="1"/>
        <v>1050</v>
      </c>
      <c r="E44" s="14">
        <f t="shared" si="2"/>
        <v>0</v>
      </c>
      <c r="F44" s="14">
        <f t="shared" si="3"/>
        <v>20050</v>
      </c>
      <c r="G44" s="14">
        <f t="shared" si="4"/>
        <v>0</v>
      </c>
    </row>
    <row r="45" spans="1:7" x14ac:dyDescent="0.2">
      <c r="A45">
        <f t="shared" si="5"/>
        <v>19.5</v>
      </c>
      <c r="B45" s="15">
        <f>Data!B42</f>
        <v>3.5999999999999999E-3</v>
      </c>
      <c r="C45" s="14">
        <f t="shared" si="0"/>
        <v>19500</v>
      </c>
      <c r="D45" s="14">
        <f t="shared" si="1"/>
        <v>1125</v>
      </c>
      <c r="E45" s="14">
        <f t="shared" si="2"/>
        <v>0</v>
      </c>
      <c r="F45" s="14">
        <f t="shared" si="3"/>
        <v>20625</v>
      </c>
      <c r="G45" s="14">
        <f t="shared" si="4"/>
        <v>0</v>
      </c>
    </row>
    <row r="46" spans="1:7" x14ac:dyDescent="0.2">
      <c r="A46">
        <f>A45+0.5</f>
        <v>20</v>
      </c>
      <c r="B46" s="15">
        <f>Data!B43</f>
        <v>2.3999999999999998E-3</v>
      </c>
      <c r="C46" s="14">
        <f t="shared" si="0"/>
        <v>20000</v>
      </c>
      <c r="D46" s="14">
        <f t="shared" si="1"/>
        <v>1200</v>
      </c>
      <c r="E46" s="14">
        <f t="shared" si="2"/>
        <v>0</v>
      </c>
      <c r="F46" s="14">
        <f t="shared" si="3"/>
        <v>21200</v>
      </c>
      <c r="G46" s="14">
        <f t="shared" si="4"/>
        <v>0</v>
      </c>
    </row>
  </sheetData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E106-89CD-4E06-AE40-D0930527F694}">
  <sheetPr>
    <pageSetUpPr fitToPage="1"/>
  </sheetPr>
  <dimension ref="A2:O46"/>
  <sheetViews>
    <sheetView zoomScale="120" zoomScaleNormal="120" workbookViewId="0">
      <selection activeCell="I22" sqref="I22"/>
    </sheetView>
  </sheetViews>
  <sheetFormatPr baseColWidth="10" defaultColWidth="8.83203125" defaultRowHeight="15" x14ac:dyDescent="0.2"/>
  <cols>
    <col min="1" max="1" width="17.33203125" customWidth="1"/>
    <col min="2" max="2" width="10.6640625" bestFit="1" customWidth="1"/>
    <col min="3" max="3" width="14.6640625" bestFit="1" customWidth="1"/>
    <col min="4" max="5" width="12.6640625" bestFit="1" customWidth="1"/>
    <col min="6" max="6" width="16.83203125" bestFit="1" customWidth="1"/>
    <col min="7" max="7" width="8.5" bestFit="1" customWidth="1"/>
    <col min="9" max="9" width="24.33203125" bestFit="1" customWidth="1"/>
  </cols>
  <sheetData>
    <row r="2" spans="1:15" x14ac:dyDescent="0.2">
      <c r="C2" t="s">
        <v>11</v>
      </c>
      <c r="D2" t="s">
        <v>14</v>
      </c>
      <c r="E2" t="s">
        <v>15</v>
      </c>
      <c r="F2" t="s">
        <v>31</v>
      </c>
      <c r="I2" t="s">
        <v>42</v>
      </c>
      <c r="M2" s="1" t="s">
        <v>1</v>
      </c>
    </row>
    <row r="3" spans="1:15" x14ac:dyDescent="0.2">
      <c r="B3" t="s">
        <v>33</v>
      </c>
      <c r="C3" s="14">
        <v>1000</v>
      </c>
      <c r="D3" s="14">
        <v>524</v>
      </c>
      <c r="E3" s="14">
        <v>213</v>
      </c>
      <c r="F3" s="14">
        <f>C3*Data!F3+D3*i!B19+E3*i!C18</f>
        <v>9134.5068919753085</v>
      </c>
      <c r="I3" s="25">
        <f>D3*O5+E3*O6</f>
        <v>134.50689197530855</v>
      </c>
      <c r="N3" s="12" t="s">
        <v>5</v>
      </c>
      <c r="O3" s="12" t="s">
        <v>6</v>
      </c>
    </row>
    <row r="4" spans="1:15" x14ac:dyDescent="0.2">
      <c r="A4" s="1"/>
      <c r="M4" t="s">
        <v>11</v>
      </c>
      <c r="N4" s="14">
        <f>Shares</f>
        <v>1000</v>
      </c>
      <c r="O4" s="17">
        <f>Data!F3</f>
        <v>9</v>
      </c>
    </row>
    <row r="5" spans="1:15" x14ac:dyDescent="0.2">
      <c r="A5" t="s">
        <v>3</v>
      </c>
      <c r="B5" t="s">
        <v>4</v>
      </c>
      <c r="C5" t="s">
        <v>34</v>
      </c>
      <c r="D5" t="s">
        <v>35</v>
      </c>
      <c r="E5" t="s">
        <v>36</v>
      </c>
      <c r="F5" t="s">
        <v>37</v>
      </c>
      <c r="G5" t="s">
        <v>39</v>
      </c>
      <c r="I5" t="s">
        <v>38</v>
      </c>
      <c r="M5" t="s">
        <v>14</v>
      </c>
      <c r="N5" s="14">
        <f>Calls</f>
        <v>150</v>
      </c>
      <c r="O5" s="17">
        <f>i!B19</f>
        <v>0.22222000260417007</v>
      </c>
    </row>
    <row r="6" spans="1:15" x14ac:dyDescent="0.2">
      <c r="A6">
        <v>0</v>
      </c>
      <c r="B6" s="15">
        <f>Data!B3</f>
        <v>5.0200000000000002E-2</v>
      </c>
      <c r="C6" s="14">
        <f>$C$3*A6</f>
        <v>0</v>
      </c>
      <c r="D6" s="14">
        <f>$D$3*MAX(0,A6-Strike_call)</f>
        <v>0</v>
      </c>
      <c r="E6" s="14">
        <f>$E$3*MAX(0,Strike_put-A6)</f>
        <v>1491</v>
      </c>
      <c r="F6" s="14">
        <f>SUM(C6:E6)</f>
        <v>1491</v>
      </c>
      <c r="G6" s="14">
        <f>MAX(0,Loan-F6)</f>
        <v>12509</v>
      </c>
      <c r="I6" s="24">
        <f>SUMIF(F6:F46,"&gt;="&amp;Loan,B6:B46)</f>
        <v>6.8100000000000008E-2</v>
      </c>
      <c r="M6" t="s">
        <v>15</v>
      </c>
      <c r="N6" s="14">
        <f>Puts</f>
        <v>1200</v>
      </c>
      <c r="O6" s="17">
        <f>i!C18</f>
        <v>8.4805683618419891E-2</v>
      </c>
    </row>
    <row r="7" spans="1:15" x14ac:dyDescent="0.2">
      <c r="A7">
        <f>A6+0.5</f>
        <v>0.5</v>
      </c>
      <c r="B7" s="15">
        <f>Data!B4</f>
        <v>5.6000000000000001E-2</v>
      </c>
      <c r="C7" s="14">
        <f t="shared" ref="C7:C46" si="0">$C$3*A7</f>
        <v>500</v>
      </c>
      <c r="D7" s="14">
        <f t="shared" ref="D7:D46" si="1">$D$3*MAX(0,A7-Strike_call)</f>
        <v>0</v>
      </c>
      <c r="E7" s="14">
        <f t="shared" ref="E7:E46" si="2">$E$3*MAX(0,Strike_put-A7)</f>
        <v>1384.5</v>
      </c>
      <c r="F7" s="14">
        <f t="shared" ref="F7:F46" si="3">SUM(C7:E7)</f>
        <v>1884.5</v>
      </c>
      <c r="G7" s="14">
        <f t="shared" ref="G7:G46" si="4">MAX(0,Loan-F7)</f>
        <v>12115.5</v>
      </c>
      <c r="N7" s="3"/>
    </row>
    <row r="8" spans="1:15" x14ac:dyDescent="0.2">
      <c r="A8">
        <f t="shared" ref="A8:A45" si="5">A7+0.5</f>
        <v>1</v>
      </c>
      <c r="B8" s="15">
        <f>Data!B5</f>
        <v>6.0900000000000003E-2</v>
      </c>
      <c r="C8" s="14">
        <f t="shared" si="0"/>
        <v>1000</v>
      </c>
      <c r="D8" s="14">
        <f t="shared" si="1"/>
        <v>0</v>
      </c>
      <c r="E8" s="14">
        <f t="shared" si="2"/>
        <v>1278</v>
      </c>
      <c r="F8" s="14">
        <f t="shared" si="3"/>
        <v>2278</v>
      </c>
      <c r="G8" s="14">
        <f t="shared" si="4"/>
        <v>11722</v>
      </c>
      <c r="M8" t="s">
        <v>43</v>
      </c>
      <c r="O8" s="17">
        <f>N5*O5+N6*O6</f>
        <v>135.09982073272937</v>
      </c>
    </row>
    <row r="9" spans="1:15" x14ac:dyDescent="0.2">
      <c r="A9">
        <f t="shared" si="5"/>
        <v>1.5</v>
      </c>
      <c r="B9" s="15">
        <f>Data!B6</f>
        <v>6.4399999999999999E-2</v>
      </c>
      <c r="C9" s="14">
        <f t="shared" si="0"/>
        <v>1500</v>
      </c>
      <c r="D9" s="14">
        <f t="shared" si="1"/>
        <v>0</v>
      </c>
      <c r="E9" s="14">
        <f t="shared" si="2"/>
        <v>1171.5</v>
      </c>
      <c r="F9" s="14">
        <f t="shared" si="3"/>
        <v>2671.5</v>
      </c>
      <c r="G9" s="14">
        <f t="shared" si="4"/>
        <v>11328.5</v>
      </c>
    </row>
    <row r="10" spans="1:15" x14ac:dyDescent="0.2">
      <c r="A10">
        <f t="shared" si="5"/>
        <v>2</v>
      </c>
      <c r="B10" s="15">
        <f>Data!B7</f>
        <v>6.6199999999999995E-2</v>
      </c>
      <c r="C10" s="14">
        <f t="shared" si="0"/>
        <v>2000</v>
      </c>
      <c r="D10" s="14">
        <f t="shared" si="1"/>
        <v>0</v>
      </c>
      <c r="E10" s="14">
        <f t="shared" si="2"/>
        <v>1065</v>
      </c>
      <c r="F10" s="14">
        <f t="shared" si="3"/>
        <v>3065</v>
      </c>
      <c r="G10" s="14">
        <f t="shared" si="4"/>
        <v>10935</v>
      </c>
    </row>
    <row r="11" spans="1:15" x14ac:dyDescent="0.2">
      <c r="A11">
        <f t="shared" si="5"/>
        <v>2.5</v>
      </c>
      <c r="B11" s="15">
        <f>Data!B8</f>
        <v>6.6199999999999995E-2</v>
      </c>
      <c r="C11" s="14">
        <f t="shared" si="0"/>
        <v>2500</v>
      </c>
      <c r="D11" s="14">
        <f t="shared" si="1"/>
        <v>0</v>
      </c>
      <c r="E11" s="14">
        <f t="shared" si="2"/>
        <v>958.5</v>
      </c>
      <c r="F11" s="14">
        <f t="shared" si="3"/>
        <v>3458.5</v>
      </c>
      <c r="G11" s="14">
        <f t="shared" si="4"/>
        <v>10541.5</v>
      </c>
    </row>
    <row r="12" spans="1:15" x14ac:dyDescent="0.2">
      <c r="A12">
        <f t="shared" si="5"/>
        <v>3</v>
      </c>
      <c r="B12" s="15">
        <f>Data!B9</f>
        <v>6.4399999999999999E-2</v>
      </c>
      <c r="C12" s="14">
        <f t="shared" si="0"/>
        <v>3000</v>
      </c>
      <c r="D12" s="14">
        <f t="shared" si="1"/>
        <v>0</v>
      </c>
      <c r="E12" s="14">
        <f t="shared" si="2"/>
        <v>852</v>
      </c>
      <c r="F12" s="14">
        <f t="shared" si="3"/>
        <v>3852</v>
      </c>
      <c r="G12" s="14">
        <f t="shared" si="4"/>
        <v>10148</v>
      </c>
    </row>
    <row r="13" spans="1:15" x14ac:dyDescent="0.2">
      <c r="A13">
        <f t="shared" si="5"/>
        <v>3.5</v>
      </c>
      <c r="B13" s="15">
        <f>Data!B10</f>
        <v>6.0900000000000003E-2</v>
      </c>
      <c r="C13" s="14">
        <f t="shared" si="0"/>
        <v>3500</v>
      </c>
      <c r="D13" s="14">
        <f t="shared" si="1"/>
        <v>0</v>
      </c>
      <c r="E13" s="14">
        <f t="shared" si="2"/>
        <v>745.5</v>
      </c>
      <c r="F13" s="14">
        <f t="shared" si="3"/>
        <v>4245.5</v>
      </c>
      <c r="G13" s="14">
        <f t="shared" si="4"/>
        <v>9754.5</v>
      </c>
      <c r="I13" s="13" t="s">
        <v>44</v>
      </c>
    </row>
    <row r="14" spans="1:15" x14ac:dyDescent="0.2">
      <c r="A14">
        <f t="shared" si="5"/>
        <v>4</v>
      </c>
      <c r="B14" s="15">
        <f>Data!B11</f>
        <v>1E-3</v>
      </c>
      <c r="C14" s="14">
        <f t="shared" si="0"/>
        <v>4000</v>
      </c>
      <c r="D14" s="14">
        <f t="shared" si="1"/>
        <v>0</v>
      </c>
      <c r="E14" s="14">
        <f t="shared" si="2"/>
        <v>639</v>
      </c>
      <c r="F14" s="14">
        <f t="shared" si="3"/>
        <v>4639</v>
      </c>
      <c r="G14" s="14">
        <f t="shared" si="4"/>
        <v>9361</v>
      </c>
      <c r="I14" s="13" t="s">
        <v>45</v>
      </c>
    </row>
    <row r="15" spans="1:15" x14ac:dyDescent="0.2">
      <c r="A15">
        <f t="shared" si="5"/>
        <v>4.5</v>
      </c>
      <c r="B15" s="15">
        <f>Data!B12</f>
        <v>2.3999999999999998E-3</v>
      </c>
      <c r="C15" s="14">
        <f t="shared" si="0"/>
        <v>4500</v>
      </c>
      <c r="D15" s="14">
        <f t="shared" si="1"/>
        <v>0</v>
      </c>
      <c r="E15" s="14">
        <f t="shared" si="2"/>
        <v>532.5</v>
      </c>
      <c r="F15" s="14">
        <f t="shared" si="3"/>
        <v>5032.5</v>
      </c>
      <c r="G15" s="14">
        <f t="shared" si="4"/>
        <v>8967.5</v>
      </c>
      <c r="I15" s="13" t="s">
        <v>46</v>
      </c>
    </row>
    <row r="16" spans="1:15" x14ac:dyDescent="0.2">
      <c r="A16">
        <f t="shared" si="5"/>
        <v>5</v>
      </c>
      <c r="B16" s="15">
        <f>Data!B13</f>
        <v>3.5999999999999999E-3</v>
      </c>
      <c r="C16" s="14">
        <f t="shared" si="0"/>
        <v>5000</v>
      </c>
      <c r="D16" s="14">
        <f t="shared" si="1"/>
        <v>0</v>
      </c>
      <c r="E16" s="14">
        <f t="shared" si="2"/>
        <v>426</v>
      </c>
      <c r="F16" s="14">
        <f t="shared" si="3"/>
        <v>5426</v>
      </c>
      <c r="G16" s="14">
        <f t="shared" si="4"/>
        <v>8574</v>
      </c>
    </row>
    <row r="17" spans="1:9" x14ac:dyDescent="0.2">
      <c r="A17">
        <f t="shared" si="5"/>
        <v>5.5</v>
      </c>
      <c r="B17" s="15">
        <f>Data!B14</f>
        <v>5.3E-3</v>
      </c>
      <c r="C17" s="14">
        <f t="shared" si="0"/>
        <v>5500</v>
      </c>
      <c r="D17" s="14">
        <f t="shared" si="1"/>
        <v>0</v>
      </c>
      <c r="E17" s="14">
        <f t="shared" si="2"/>
        <v>319.5</v>
      </c>
      <c r="F17" s="14">
        <f t="shared" si="3"/>
        <v>5819.5</v>
      </c>
      <c r="G17" s="14">
        <f t="shared" si="4"/>
        <v>8180.5</v>
      </c>
    </row>
    <row r="18" spans="1:9" x14ac:dyDescent="0.2">
      <c r="A18">
        <f t="shared" si="5"/>
        <v>6</v>
      </c>
      <c r="B18" s="15">
        <f>Data!B15</f>
        <v>7.7000000000000002E-3</v>
      </c>
      <c r="C18" s="14">
        <f t="shared" si="0"/>
        <v>6000</v>
      </c>
      <c r="D18" s="14">
        <f t="shared" si="1"/>
        <v>0</v>
      </c>
      <c r="E18" s="14">
        <f t="shared" si="2"/>
        <v>213</v>
      </c>
      <c r="F18" s="14">
        <f t="shared" si="3"/>
        <v>6213</v>
      </c>
      <c r="G18" s="14">
        <f t="shared" si="4"/>
        <v>7787</v>
      </c>
      <c r="I18" s="13" t="s">
        <v>47</v>
      </c>
    </row>
    <row r="19" spans="1:9" x14ac:dyDescent="0.2">
      <c r="A19">
        <f t="shared" si="5"/>
        <v>6.5</v>
      </c>
      <c r="B19" s="15">
        <f>Data!B16</f>
        <v>1.06E-2</v>
      </c>
      <c r="C19" s="14">
        <f t="shared" si="0"/>
        <v>6500</v>
      </c>
      <c r="D19" s="14">
        <f t="shared" si="1"/>
        <v>0</v>
      </c>
      <c r="E19" s="14">
        <f t="shared" si="2"/>
        <v>106.5</v>
      </c>
      <c r="F19" s="14">
        <f t="shared" si="3"/>
        <v>6606.5</v>
      </c>
      <c r="G19" s="14">
        <f t="shared" si="4"/>
        <v>7393.5</v>
      </c>
      <c r="I19" s="13" t="s">
        <v>48</v>
      </c>
    </row>
    <row r="20" spans="1:9" x14ac:dyDescent="0.2">
      <c r="A20">
        <f t="shared" si="5"/>
        <v>7</v>
      </c>
      <c r="B20" s="15">
        <f>Data!B17</f>
        <v>1.44E-2</v>
      </c>
      <c r="C20" s="14">
        <f t="shared" si="0"/>
        <v>7000</v>
      </c>
      <c r="D20" s="14">
        <f t="shared" si="1"/>
        <v>0</v>
      </c>
      <c r="E20" s="14">
        <f t="shared" si="2"/>
        <v>0</v>
      </c>
      <c r="F20" s="14">
        <f t="shared" si="3"/>
        <v>7000</v>
      </c>
      <c r="G20" s="14">
        <f t="shared" si="4"/>
        <v>7000</v>
      </c>
      <c r="I20" s="13" t="s">
        <v>49</v>
      </c>
    </row>
    <row r="21" spans="1:9" x14ac:dyDescent="0.2">
      <c r="A21">
        <f t="shared" si="5"/>
        <v>7.5</v>
      </c>
      <c r="B21" s="15">
        <f>Data!B18</f>
        <v>1.9E-2</v>
      </c>
      <c r="C21" s="14">
        <f t="shared" si="0"/>
        <v>7500</v>
      </c>
      <c r="D21" s="14">
        <f t="shared" si="1"/>
        <v>0</v>
      </c>
      <c r="E21" s="14">
        <f t="shared" si="2"/>
        <v>0</v>
      </c>
      <c r="F21" s="14">
        <f t="shared" si="3"/>
        <v>7500</v>
      </c>
      <c r="G21" s="14">
        <f t="shared" si="4"/>
        <v>6500</v>
      </c>
      <c r="I21" s="13" t="s">
        <v>50</v>
      </c>
    </row>
    <row r="22" spans="1:9" x14ac:dyDescent="0.2">
      <c r="A22">
        <f t="shared" si="5"/>
        <v>8</v>
      </c>
      <c r="B22" s="15">
        <f>Data!B19</f>
        <v>2.4400000000000002E-2</v>
      </c>
      <c r="C22" s="14">
        <f t="shared" si="0"/>
        <v>8000</v>
      </c>
      <c r="D22" s="14">
        <f t="shared" si="1"/>
        <v>0</v>
      </c>
      <c r="E22" s="14">
        <f t="shared" si="2"/>
        <v>0</v>
      </c>
      <c r="F22" s="14">
        <f t="shared" si="3"/>
        <v>8000</v>
      </c>
      <c r="G22" s="14">
        <f t="shared" si="4"/>
        <v>6000</v>
      </c>
      <c r="I22" s="27" t="s">
        <v>66</v>
      </c>
    </row>
    <row r="23" spans="1:9" x14ac:dyDescent="0.2">
      <c r="A23">
        <f t="shared" si="5"/>
        <v>8.5</v>
      </c>
      <c r="B23" s="15">
        <f>Data!B20</f>
        <v>3.0499999999999999E-2</v>
      </c>
      <c r="C23" s="14">
        <f t="shared" si="0"/>
        <v>8500</v>
      </c>
      <c r="D23" s="14">
        <f t="shared" si="1"/>
        <v>0</v>
      </c>
      <c r="E23" s="14">
        <f t="shared" si="2"/>
        <v>0</v>
      </c>
      <c r="F23" s="14">
        <f t="shared" si="3"/>
        <v>8500</v>
      </c>
      <c r="G23" s="14">
        <f t="shared" si="4"/>
        <v>5500</v>
      </c>
    </row>
    <row r="24" spans="1:9" x14ac:dyDescent="0.2">
      <c r="A24">
        <f t="shared" si="5"/>
        <v>9</v>
      </c>
      <c r="B24" s="15">
        <f>Data!B21</f>
        <v>3.6999999999999998E-2</v>
      </c>
      <c r="C24" s="14">
        <f t="shared" si="0"/>
        <v>9000</v>
      </c>
      <c r="D24" s="14">
        <f t="shared" si="1"/>
        <v>0</v>
      </c>
      <c r="E24" s="14">
        <f t="shared" si="2"/>
        <v>0</v>
      </c>
      <c r="F24" s="14">
        <f t="shared" si="3"/>
        <v>9000</v>
      </c>
      <c r="G24" s="14">
        <f t="shared" si="4"/>
        <v>5000</v>
      </c>
    </row>
    <row r="25" spans="1:9" x14ac:dyDescent="0.2">
      <c r="A25">
        <f t="shared" si="5"/>
        <v>9.5</v>
      </c>
      <c r="B25" s="15">
        <f>Data!B22</f>
        <v>4.36E-2</v>
      </c>
      <c r="C25" s="14">
        <f t="shared" si="0"/>
        <v>9500</v>
      </c>
      <c r="D25" s="14">
        <f t="shared" si="1"/>
        <v>0</v>
      </c>
      <c r="E25" s="14">
        <f t="shared" si="2"/>
        <v>0</v>
      </c>
      <c r="F25" s="14">
        <f t="shared" si="3"/>
        <v>9500</v>
      </c>
      <c r="G25" s="14">
        <f t="shared" si="4"/>
        <v>4500</v>
      </c>
    </row>
    <row r="26" spans="1:9" x14ac:dyDescent="0.2">
      <c r="A26">
        <f t="shared" si="5"/>
        <v>10</v>
      </c>
      <c r="B26" s="15">
        <f>Data!B23</f>
        <v>1.5E-3</v>
      </c>
      <c r="C26" s="14">
        <f t="shared" si="0"/>
        <v>10000</v>
      </c>
      <c r="D26" s="14">
        <f t="shared" si="1"/>
        <v>0</v>
      </c>
      <c r="E26" s="14">
        <f t="shared" si="2"/>
        <v>0</v>
      </c>
      <c r="F26" s="14">
        <f t="shared" si="3"/>
        <v>10000</v>
      </c>
      <c r="G26" s="14">
        <f t="shared" si="4"/>
        <v>4000</v>
      </c>
    </row>
    <row r="27" spans="1:9" x14ac:dyDescent="0.2">
      <c r="A27">
        <f t="shared" si="5"/>
        <v>10.5</v>
      </c>
      <c r="B27" s="15">
        <f>Data!B24</f>
        <v>5.6000000000000001E-2</v>
      </c>
      <c r="C27" s="14">
        <f t="shared" si="0"/>
        <v>10500</v>
      </c>
      <c r="D27" s="14">
        <f t="shared" si="1"/>
        <v>0</v>
      </c>
      <c r="E27" s="14">
        <f t="shared" si="2"/>
        <v>0</v>
      </c>
      <c r="F27" s="14">
        <f t="shared" si="3"/>
        <v>10500</v>
      </c>
      <c r="G27" s="14">
        <f t="shared" si="4"/>
        <v>3500</v>
      </c>
    </row>
    <row r="28" spans="1:9" x14ac:dyDescent="0.2">
      <c r="A28">
        <f t="shared" si="5"/>
        <v>11</v>
      </c>
      <c r="B28" s="15">
        <f>Data!B25</f>
        <v>5.0200000000000002E-2</v>
      </c>
      <c r="C28" s="14">
        <f t="shared" si="0"/>
        <v>11000</v>
      </c>
      <c r="D28" s="14">
        <f t="shared" si="1"/>
        <v>0</v>
      </c>
      <c r="E28" s="14">
        <f t="shared" si="2"/>
        <v>0</v>
      </c>
      <c r="F28" s="14">
        <f t="shared" si="3"/>
        <v>11000</v>
      </c>
      <c r="G28" s="14">
        <f t="shared" si="4"/>
        <v>3000</v>
      </c>
    </row>
    <row r="29" spans="1:9" x14ac:dyDescent="0.2">
      <c r="A29">
        <f t="shared" si="5"/>
        <v>11.5</v>
      </c>
      <c r="B29" s="15">
        <f>Data!B26</f>
        <v>4.36E-2</v>
      </c>
      <c r="C29" s="14">
        <f t="shared" si="0"/>
        <v>11500</v>
      </c>
      <c r="D29" s="14">
        <f t="shared" si="1"/>
        <v>0</v>
      </c>
      <c r="E29" s="14">
        <f t="shared" si="2"/>
        <v>0</v>
      </c>
      <c r="F29" s="14">
        <f t="shared" si="3"/>
        <v>11500</v>
      </c>
      <c r="G29" s="14">
        <f t="shared" si="4"/>
        <v>2500</v>
      </c>
    </row>
    <row r="30" spans="1:9" x14ac:dyDescent="0.2">
      <c r="A30">
        <f t="shared" si="5"/>
        <v>12</v>
      </c>
      <c r="B30" s="15">
        <f>Data!B27</f>
        <v>3.6999999999999998E-2</v>
      </c>
      <c r="C30" s="14">
        <f t="shared" si="0"/>
        <v>12000</v>
      </c>
      <c r="D30" s="14">
        <f t="shared" si="1"/>
        <v>0</v>
      </c>
      <c r="E30" s="14">
        <f t="shared" si="2"/>
        <v>0</v>
      </c>
      <c r="F30" s="14">
        <f t="shared" si="3"/>
        <v>12000</v>
      </c>
      <c r="G30" s="14">
        <f t="shared" si="4"/>
        <v>2000</v>
      </c>
    </row>
    <row r="31" spans="1:9" x14ac:dyDescent="0.2">
      <c r="A31">
        <f t="shared" si="5"/>
        <v>12.5</v>
      </c>
      <c r="B31" s="15">
        <f>Data!B28</f>
        <v>3.0499999999999999E-2</v>
      </c>
      <c r="C31" s="14">
        <f t="shared" si="0"/>
        <v>12500</v>
      </c>
      <c r="D31" s="14">
        <f t="shared" si="1"/>
        <v>262</v>
      </c>
      <c r="E31" s="14">
        <f t="shared" si="2"/>
        <v>0</v>
      </c>
      <c r="F31" s="14">
        <f t="shared" si="3"/>
        <v>12762</v>
      </c>
      <c r="G31" s="14">
        <f t="shared" si="4"/>
        <v>1238</v>
      </c>
    </row>
    <row r="32" spans="1:9" x14ac:dyDescent="0.2">
      <c r="A32">
        <f t="shared" si="5"/>
        <v>13</v>
      </c>
      <c r="B32" s="15">
        <f>Data!B29</f>
        <v>2.4400000000000002E-2</v>
      </c>
      <c r="C32" s="14">
        <f t="shared" si="0"/>
        <v>13000</v>
      </c>
      <c r="D32" s="14">
        <f t="shared" si="1"/>
        <v>524</v>
      </c>
      <c r="E32" s="14">
        <f t="shared" si="2"/>
        <v>0</v>
      </c>
      <c r="F32" s="14">
        <f t="shared" si="3"/>
        <v>13524</v>
      </c>
      <c r="G32" s="14">
        <f t="shared" si="4"/>
        <v>476</v>
      </c>
    </row>
    <row r="33" spans="1:7" x14ac:dyDescent="0.2">
      <c r="A33">
        <f t="shared" si="5"/>
        <v>13.5</v>
      </c>
      <c r="B33" s="15">
        <f>Data!B30</f>
        <v>1.9E-2</v>
      </c>
      <c r="C33" s="14">
        <f t="shared" si="0"/>
        <v>13500</v>
      </c>
      <c r="D33" s="14">
        <f t="shared" si="1"/>
        <v>786</v>
      </c>
      <c r="E33" s="14">
        <f t="shared" si="2"/>
        <v>0</v>
      </c>
      <c r="F33" s="14">
        <f t="shared" si="3"/>
        <v>14286</v>
      </c>
      <c r="G33" s="14">
        <f t="shared" si="4"/>
        <v>0</v>
      </c>
    </row>
    <row r="34" spans="1:7" x14ac:dyDescent="0.2">
      <c r="A34">
        <f t="shared" si="5"/>
        <v>14</v>
      </c>
      <c r="B34" s="15">
        <f>Data!B31</f>
        <v>1.44E-2</v>
      </c>
      <c r="C34" s="14">
        <f t="shared" si="0"/>
        <v>14000</v>
      </c>
      <c r="D34" s="14">
        <f t="shared" si="1"/>
        <v>1048</v>
      </c>
      <c r="E34" s="14">
        <f t="shared" si="2"/>
        <v>0</v>
      </c>
      <c r="F34" s="14">
        <f t="shared" si="3"/>
        <v>15048</v>
      </c>
      <c r="G34" s="14">
        <f t="shared" si="4"/>
        <v>0</v>
      </c>
    </row>
    <row r="35" spans="1:7" x14ac:dyDescent="0.2">
      <c r="A35">
        <f t="shared" si="5"/>
        <v>14.5</v>
      </c>
      <c r="B35" s="15">
        <f>Data!B32</f>
        <v>3.8E-3</v>
      </c>
      <c r="C35" s="14">
        <f t="shared" si="0"/>
        <v>14500</v>
      </c>
      <c r="D35" s="14">
        <f t="shared" si="1"/>
        <v>1310</v>
      </c>
      <c r="E35" s="14">
        <f t="shared" si="2"/>
        <v>0</v>
      </c>
      <c r="F35" s="14">
        <f t="shared" si="3"/>
        <v>15810</v>
      </c>
      <c r="G35" s="14">
        <f t="shared" si="4"/>
        <v>0</v>
      </c>
    </row>
    <row r="36" spans="1:7" x14ac:dyDescent="0.2">
      <c r="A36">
        <f t="shared" si="5"/>
        <v>15</v>
      </c>
      <c r="B36" s="15">
        <f>Data!B33</f>
        <v>1E-4</v>
      </c>
      <c r="C36" s="14">
        <f t="shared" si="0"/>
        <v>15000</v>
      </c>
      <c r="D36" s="14">
        <f t="shared" si="1"/>
        <v>1572</v>
      </c>
      <c r="E36" s="14">
        <f t="shared" si="2"/>
        <v>0</v>
      </c>
      <c r="F36" s="14">
        <f t="shared" si="3"/>
        <v>16572</v>
      </c>
      <c r="G36" s="14">
        <f t="shared" si="4"/>
        <v>0</v>
      </c>
    </row>
    <row r="37" spans="1:7" x14ac:dyDescent="0.2">
      <c r="A37">
        <f t="shared" si="5"/>
        <v>15.5</v>
      </c>
      <c r="B37" s="15">
        <f>Data!B34</f>
        <v>1E-4</v>
      </c>
      <c r="C37" s="14">
        <f t="shared" si="0"/>
        <v>15500</v>
      </c>
      <c r="D37" s="14">
        <f t="shared" si="1"/>
        <v>1834</v>
      </c>
      <c r="E37" s="14">
        <f t="shared" si="2"/>
        <v>0</v>
      </c>
      <c r="F37" s="14">
        <f t="shared" si="3"/>
        <v>17334</v>
      </c>
      <c r="G37" s="14">
        <f t="shared" si="4"/>
        <v>0</v>
      </c>
    </row>
    <row r="38" spans="1:7" x14ac:dyDescent="0.2">
      <c r="A38">
        <f t="shared" si="5"/>
        <v>16</v>
      </c>
      <c r="B38" s="15">
        <f>Data!B35</f>
        <v>1E-4</v>
      </c>
      <c r="C38" s="14">
        <f t="shared" si="0"/>
        <v>16000</v>
      </c>
      <c r="D38" s="14">
        <f t="shared" si="1"/>
        <v>2096</v>
      </c>
      <c r="E38" s="14">
        <f t="shared" si="2"/>
        <v>0</v>
      </c>
      <c r="F38" s="14">
        <f t="shared" si="3"/>
        <v>18096</v>
      </c>
      <c r="G38" s="14">
        <f t="shared" si="4"/>
        <v>0</v>
      </c>
    </row>
    <row r="39" spans="1:7" x14ac:dyDescent="0.2">
      <c r="A39">
        <f t="shared" si="5"/>
        <v>16.5</v>
      </c>
      <c r="B39" s="15">
        <f>Data!B36</f>
        <v>2.0000000000000001E-4</v>
      </c>
      <c r="C39" s="14">
        <f t="shared" si="0"/>
        <v>16500</v>
      </c>
      <c r="D39" s="14">
        <f t="shared" si="1"/>
        <v>2358</v>
      </c>
      <c r="E39" s="14">
        <f t="shared" si="2"/>
        <v>0</v>
      </c>
      <c r="F39" s="14">
        <f t="shared" si="3"/>
        <v>18858</v>
      </c>
      <c r="G39" s="14">
        <f t="shared" si="4"/>
        <v>0</v>
      </c>
    </row>
    <row r="40" spans="1:7" x14ac:dyDescent="0.2">
      <c r="A40">
        <f t="shared" si="5"/>
        <v>17</v>
      </c>
      <c r="B40" s="15">
        <f>Data!B37</f>
        <v>2.9999999999999997E-4</v>
      </c>
      <c r="C40" s="14">
        <f t="shared" si="0"/>
        <v>17000</v>
      </c>
      <c r="D40" s="14">
        <f t="shared" si="1"/>
        <v>2620</v>
      </c>
      <c r="E40" s="14">
        <f t="shared" si="2"/>
        <v>0</v>
      </c>
      <c r="F40" s="14">
        <f t="shared" si="3"/>
        <v>19620</v>
      </c>
      <c r="G40" s="14">
        <f t="shared" si="4"/>
        <v>0</v>
      </c>
    </row>
    <row r="41" spans="1:7" x14ac:dyDescent="0.2">
      <c r="A41">
        <f>A40+0.5</f>
        <v>17.5</v>
      </c>
      <c r="B41" s="15">
        <f>Data!B38</f>
        <v>5.0000000000000001E-4</v>
      </c>
      <c r="C41" s="14">
        <f t="shared" si="0"/>
        <v>17500</v>
      </c>
      <c r="D41" s="14">
        <f t="shared" si="1"/>
        <v>2882</v>
      </c>
      <c r="E41" s="14">
        <f t="shared" si="2"/>
        <v>0</v>
      </c>
      <c r="F41" s="14">
        <f t="shared" si="3"/>
        <v>20382</v>
      </c>
      <c r="G41" s="14">
        <f t="shared" si="4"/>
        <v>0</v>
      </c>
    </row>
    <row r="42" spans="1:7" x14ac:dyDescent="0.2">
      <c r="A42">
        <f t="shared" si="5"/>
        <v>18</v>
      </c>
      <c r="B42" s="15">
        <f>Data!B39</f>
        <v>1.06E-2</v>
      </c>
      <c r="C42" s="14">
        <f t="shared" si="0"/>
        <v>18000</v>
      </c>
      <c r="D42" s="14">
        <f t="shared" si="1"/>
        <v>3144</v>
      </c>
      <c r="E42" s="14">
        <f t="shared" si="2"/>
        <v>0</v>
      </c>
      <c r="F42" s="14">
        <f t="shared" si="3"/>
        <v>21144</v>
      </c>
      <c r="G42" s="14">
        <f t="shared" si="4"/>
        <v>0</v>
      </c>
    </row>
    <row r="43" spans="1:7" x14ac:dyDescent="0.2">
      <c r="A43">
        <f t="shared" si="5"/>
        <v>18.5</v>
      </c>
      <c r="B43" s="15">
        <f>Data!B40</f>
        <v>7.7000000000000002E-3</v>
      </c>
      <c r="C43" s="14">
        <f t="shared" si="0"/>
        <v>18500</v>
      </c>
      <c r="D43" s="14">
        <f t="shared" si="1"/>
        <v>3406</v>
      </c>
      <c r="E43" s="14">
        <f t="shared" si="2"/>
        <v>0</v>
      </c>
      <c r="F43" s="14">
        <f t="shared" si="3"/>
        <v>21906</v>
      </c>
      <c r="G43" s="14">
        <f t="shared" si="4"/>
        <v>0</v>
      </c>
    </row>
    <row r="44" spans="1:7" x14ac:dyDescent="0.2">
      <c r="A44">
        <f t="shared" si="5"/>
        <v>19</v>
      </c>
      <c r="B44" s="15">
        <f>Data!B41</f>
        <v>5.3E-3</v>
      </c>
      <c r="C44" s="14">
        <f t="shared" si="0"/>
        <v>19000</v>
      </c>
      <c r="D44" s="14">
        <f t="shared" si="1"/>
        <v>3668</v>
      </c>
      <c r="E44" s="14">
        <f t="shared" si="2"/>
        <v>0</v>
      </c>
      <c r="F44" s="14">
        <f t="shared" si="3"/>
        <v>22668</v>
      </c>
      <c r="G44" s="14">
        <f t="shared" si="4"/>
        <v>0</v>
      </c>
    </row>
    <row r="45" spans="1:7" x14ac:dyDescent="0.2">
      <c r="A45">
        <f t="shared" si="5"/>
        <v>19.5</v>
      </c>
      <c r="B45" s="15">
        <f>Data!B42</f>
        <v>3.5999999999999999E-3</v>
      </c>
      <c r="C45" s="14">
        <f t="shared" si="0"/>
        <v>19500</v>
      </c>
      <c r="D45" s="14">
        <f t="shared" si="1"/>
        <v>3930</v>
      </c>
      <c r="E45" s="14">
        <f t="shared" si="2"/>
        <v>0</v>
      </c>
      <c r="F45" s="14">
        <f t="shared" si="3"/>
        <v>23430</v>
      </c>
      <c r="G45" s="14">
        <f t="shared" si="4"/>
        <v>0</v>
      </c>
    </row>
    <row r="46" spans="1:7" x14ac:dyDescent="0.2">
      <c r="A46">
        <f>A45+0.5</f>
        <v>20</v>
      </c>
      <c r="B46" s="15">
        <f>Data!B43</f>
        <v>2.3999999999999998E-3</v>
      </c>
      <c r="C46" s="14">
        <f t="shared" si="0"/>
        <v>20000</v>
      </c>
      <c r="D46" s="14">
        <f t="shared" si="1"/>
        <v>4192</v>
      </c>
      <c r="E46" s="14">
        <f t="shared" si="2"/>
        <v>0</v>
      </c>
      <c r="F46" s="14">
        <f t="shared" si="3"/>
        <v>24192</v>
      </c>
      <c r="G46" s="14">
        <f t="shared" si="4"/>
        <v>0</v>
      </c>
    </row>
  </sheetData>
  <pageMargins left="0.7" right="0.7" top="0.75" bottom="0.75" header="0.3" footer="0.3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5F613-0A66-4BFA-AA9F-40FCEBF63105}">
  <sheetPr>
    <pageSetUpPr fitToPage="1"/>
  </sheetPr>
  <dimension ref="A2:X46"/>
  <sheetViews>
    <sheetView tabSelected="1" zoomScale="120" zoomScaleNormal="120" workbookViewId="0">
      <selection activeCell="I23" sqref="I23"/>
    </sheetView>
  </sheetViews>
  <sheetFormatPr baseColWidth="10" defaultColWidth="8.83203125" defaultRowHeight="15" x14ac:dyDescent="0.2"/>
  <cols>
    <col min="1" max="1" width="17.33203125" customWidth="1"/>
    <col min="2" max="2" width="10.6640625" bestFit="1" customWidth="1"/>
    <col min="3" max="3" width="14.6640625" bestFit="1" customWidth="1"/>
    <col min="4" max="5" width="12.6640625" bestFit="1" customWidth="1"/>
    <col min="6" max="6" width="16.83203125" bestFit="1" customWidth="1"/>
    <col min="7" max="7" width="11" customWidth="1"/>
    <col min="9" max="9" width="24.33203125" customWidth="1"/>
  </cols>
  <sheetData>
    <row r="2" spans="1:24" x14ac:dyDescent="0.2">
      <c r="C2" t="s">
        <v>11</v>
      </c>
      <c r="D2" t="s">
        <v>14</v>
      </c>
      <c r="E2" t="s">
        <v>15</v>
      </c>
      <c r="F2" t="s">
        <v>31</v>
      </c>
      <c r="J2" s="1" t="s">
        <v>1</v>
      </c>
    </row>
    <row r="3" spans="1:24" x14ac:dyDescent="0.2">
      <c r="B3" t="s">
        <v>33</v>
      </c>
      <c r="C3" s="14">
        <v>0</v>
      </c>
      <c r="D3" s="14">
        <v>0</v>
      </c>
      <c r="E3" s="14">
        <v>107718</v>
      </c>
      <c r="F3" s="14">
        <f>C3*Data!F3+D3*i!B19+E3*i!C18</f>
        <v>9135.0986280089546</v>
      </c>
      <c r="K3" s="12" t="s">
        <v>5</v>
      </c>
      <c r="L3" s="12" t="s">
        <v>6</v>
      </c>
    </row>
    <row r="4" spans="1:24" x14ac:dyDescent="0.2">
      <c r="A4" s="1"/>
      <c r="J4" t="s">
        <v>11</v>
      </c>
      <c r="K4" s="14">
        <f>Shares</f>
        <v>1000</v>
      </c>
      <c r="L4" s="17">
        <f>Data!F3</f>
        <v>9</v>
      </c>
    </row>
    <row r="5" spans="1:24" x14ac:dyDescent="0.2">
      <c r="A5" t="s">
        <v>3</v>
      </c>
      <c r="B5" t="s">
        <v>4</v>
      </c>
      <c r="C5" t="s">
        <v>34</v>
      </c>
      <c r="D5" t="s">
        <v>35</v>
      </c>
      <c r="E5" t="s">
        <v>36</v>
      </c>
      <c r="F5" t="s">
        <v>37</v>
      </c>
      <c r="G5" t="s">
        <v>39</v>
      </c>
      <c r="I5" t="s">
        <v>38</v>
      </c>
      <c r="J5" t="s">
        <v>14</v>
      </c>
      <c r="K5" s="14">
        <f>Calls</f>
        <v>150</v>
      </c>
      <c r="L5" s="17">
        <f>i!B19</f>
        <v>0.22222000260417007</v>
      </c>
      <c r="N5" t="s">
        <v>51</v>
      </c>
      <c r="O5" t="s">
        <v>52</v>
      </c>
    </row>
    <row r="6" spans="1:24" x14ac:dyDescent="0.2">
      <c r="A6">
        <v>0</v>
      </c>
      <c r="B6" s="15">
        <f>Data!B3</f>
        <v>5.0200000000000002E-2</v>
      </c>
      <c r="C6" s="14">
        <f>$C$3*A6</f>
        <v>0</v>
      </c>
      <c r="D6" s="14">
        <f t="shared" ref="D6:D46" si="0">$D$3*MAX(0,A6-Strike_call)</f>
        <v>0</v>
      </c>
      <c r="E6" s="14">
        <f>$E$3*MAX(0,Strike_put-A6)</f>
        <v>754026</v>
      </c>
      <c r="F6" s="14">
        <f>SUM(C6:E6)</f>
        <v>754026</v>
      </c>
      <c r="G6" s="14">
        <f t="shared" ref="G6:G46" si="1">MAX(0,Loan-F6)</f>
        <v>0</v>
      </c>
      <c r="I6" s="24">
        <f>SUMIF(F6:F46,"&gt;="&amp;Loan,B6:B46)</f>
        <v>0.51980000000000004</v>
      </c>
      <c r="J6" t="s">
        <v>15</v>
      </c>
      <c r="K6" s="14">
        <f>Puts</f>
        <v>1200</v>
      </c>
      <c r="L6" s="17">
        <f>i!C18</f>
        <v>8.4805683618419891E-2</v>
      </c>
      <c r="N6" s="16" t="s">
        <v>53</v>
      </c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x14ac:dyDescent="0.2">
      <c r="A7">
        <f>A6+0.5</f>
        <v>0.5</v>
      </c>
      <c r="B7" s="15">
        <f>Data!B4</f>
        <v>5.6000000000000001E-2</v>
      </c>
      <c r="C7" s="14">
        <f t="shared" ref="C7:C46" si="2">$C$3*A7</f>
        <v>0</v>
      </c>
      <c r="D7" s="14">
        <f t="shared" si="0"/>
        <v>0</v>
      </c>
      <c r="E7" s="14">
        <f t="shared" ref="E7:E46" si="3">$E$3*MAX(0,Strike_put-A7)</f>
        <v>700167</v>
      </c>
      <c r="F7" s="14">
        <f t="shared" ref="F7:F46" si="4">SUM(C7:E7)</f>
        <v>700167</v>
      </c>
      <c r="G7" s="14">
        <f t="shared" si="1"/>
        <v>0</v>
      </c>
      <c r="K7" s="3"/>
      <c r="N7" s="16" t="s">
        <v>54</v>
      </c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x14ac:dyDescent="0.2">
      <c r="A8">
        <f t="shared" ref="A8:A45" si="5">A7+0.5</f>
        <v>1</v>
      </c>
      <c r="B8" s="15">
        <f>Data!B5</f>
        <v>6.0900000000000003E-2</v>
      </c>
      <c r="C8" s="14">
        <f t="shared" si="2"/>
        <v>0</v>
      </c>
      <c r="D8" s="14">
        <f t="shared" si="0"/>
        <v>0</v>
      </c>
      <c r="E8" s="14">
        <f t="shared" si="3"/>
        <v>646308</v>
      </c>
      <c r="F8" s="14">
        <f t="shared" si="4"/>
        <v>646308</v>
      </c>
      <c r="G8" s="14">
        <f t="shared" si="1"/>
        <v>0</v>
      </c>
      <c r="I8" t="s">
        <v>40</v>
      </c>
      <c r="J8" t="s">
        <v>31</v>
      </c>
      <c r="L8" s="14">
        <f>SUMPRODUCT(K4:K6,L4:L6)</f>
        <v>9135.0998207327284</v>
      </c>
      <c r="N8" s="24">
        <f>SUM(B6:B19)</f>
        <v>0.51980000000000004</v>
      </c>
      <c r="O8" s="16" t="s">
        <v>55</v>
      </c>
      <c r="P8" s="16"/>
      <c r="Q8" s="16"/>
      <c r="R8" s="16"/>
      <c r="S8" s="16"/>
      <c r="T8" s="16"/>
      <c r="U8" s="16"/>
      <c r="V8" s="16"/>
      <c r="W8" s="16"/>
      <c r="X8" s="16"/>
    </row>
    <row r="9" spans="1:24" x14ac:dyDescent="0.2">
      <c r="A9">
        <f t="shared" si="5"/>
        <v>1.5</v>
      </c>
      <c r="B9" s="15">
        <f>Data!B6</f>
        <v>6.4399999999999999E-2</v>
      </c>
      <c r="C9" s="14">
        <f t="shared" si="2"/>
        <v>0</v>
      </c>
      <c r="D9" s="14">
        <f t="shared" si="0"/>
        <v>0</v>
      </c>
      <c r="E9" s="14">
        <f t="shared" si="3"/>
        <v>592449</v>
      </c>
      <c r="F9" s="14">
        <f t="shared" si="4"/>
        <v>592449</v>
      </c>
      <c r="G9" s="14">
        <f t="shared" si="1"/>
        <v>0</v>
      </c>
      <c r="I9" s="14">
        <f>SUMPRODUCT(B6:B46,G6:G46)</f>
        <v>6722.7999999999993</v>
      </c>
      <c r="N9" s="16" t="s">
        <v>56</v>
      </c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x14ac:dyDescent="0.2">
      <c r="A10">
        <f t="shared" si="5"/>
        <v>2</v>
      </c>
      <c r="B10" s="15">
        <f>Data!B7</f>
        <v>6.6199999999999995E-2</v>
      </c>
      <c r="C10" s="14">
        <f t="shared" si="2"/>
        <v>0</v>
      </c>
      <c r="D10" s="14">
        <f t="shared" si="0"/>
        <v>0</v>
      </c>
      <c r="E10" s="14">
        <f t="shared" si="3"/>
        <v>538590</v>
      </c>
      <c r="F10" s="14">
        <f t="shared" si="4"/>
        <v>538590</v>
      </c>
      <c r="G10" s="14">
        <f t="shared" si="1"/>
        <v>0</v>
      </c>
      <c r="N10" s="16" t="s">
        <v>57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x14ac:dyDescent="0.2">
      <c r="A11">
        <f t="shared" si="5"/>
        <v>2.5</v>
      </c>
      <c r="B11" s="15">
        <f>Data!B8</f>
        <v>6.6199999999999995E-2</v>
      </c>
      <c r="C11" s="14">
        <f t="shared" si="2"/>
        <v>0</v>
      </c>
      <c r="D11" s="14">
        <f t="shared" si="0"/>
        <v>0</v>
      </c>
      <c r="E11" s="14">
        <f t="shared" si="3"/>
        <v>484731</v>
      </c>
      <c r="F11" s="14">
        <f t="shared" si="4"/>
        <v>484731</v>
      </c>
      <c r="G11" s="14">
        <f t="shared" si="1"/>
        <v>0</v>
      </c>
      <c r="N11" s="16" t="s">
        <v>58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x14ac:dyDescent="0.2">
      <c r="A12">
        <f t="shared" si="5"/>
        <v>3</v>
      </c>
      <c r="B12" s="15">
        <f>Data!B9</f>
        <v>6.4399999999999999E-2</v>
      </c>
      <c r="C12" s="14">
        <f t="shared" si="2"/>
        <v>0</v>
      </c>
      <c r="D12" s="14">
        <f t="shared" si="0"/>
        <v>0</v>
      </c>
      <c r="E12" s="14">
        <f t="shared" si="3"/>
        <v>430872</v>
      </c>
      <c r="F12" s="14">
        <f t="shared" si="4"/>
        <v>430872</v>
      </c>
      <c r="G12" s="14">
        <f t="shared" si="1"/>
        <v>0</v>
      </c>
      <c r="I12" s="13" t="s">
        <v>44</v>
      </c>
      <c r="N12" s="24">
        <f>SUM(B6:B19)</f>
        <v>0.51980000000000004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x14ac:dyDescent="0.2">
      <c r="A13">
        <f t="shared" si="5"/>
        <v>3.5</v>
      </c>
      <c r="B13" s="15">
        <f>Data!B10</f>
        <v>6.0900000000000003E-2</v>
      </c>
      <c r="C13" s="14">
        <f t="shared" si="2"/>
        <v>0</v>
      </c>
      <c r="D13" s="14">
        <f t="shared" si="0"/>
        <v>0</v>
      </c>
      <c r="E13" s="14">
        <f t="shared" si="3"/>
        <v>377013</v>
      </c>
      <c r="F13" s="14">
        <f t="shared" si="4"/>
        <v>377013</v>
      </c>
      <c r="G13" s="14">
        <f t="shared" si="1"/>
        <v>0</v>
      </c>
      <c r="I13" s="13" t="s">
        <v>45</v>
      </c>
      <c r="N13" s="16" t="s">
        <v>59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x14ac:dyDescent="0.2">
      <c r="A14">
        <f t="shared" si="5"/>
        <v>4</v>
      </c>
      <c r="B14" s="15">
        <f>Data!B11</f>
        <v>1E-3</v>
      </c>
      <c r="C14" s="14">
        <f t="shared" si="2"/>
        <v>0</v>
      </c>
      <c r="D14" s="14">
        <f t="shared" si="0"/>
        <v>0</v>
      </c>
      <c r="E14" s="14">
        <f t="shared" si="3"/>
        <v>323154</v>
      </c>
      <c r="F14" s="14">
        <f t="shared" si="4"/>
        <v>323154</v>
      </c>
      <c r="G14" s="14">
        <f t="shared" si="1"/>
        <v>0</v>
      </c>
      <c r="I14" s="13" t="s">
        <v>60</v>
      </c>
      <c r="N14" s="16" t="s">
        <v>61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x14ac:dyDescent="0.2">
      <c r="A15">
        <f t="shared" si="5"/>
        <v>4.5</v>
      </c>
      <c r="B15" s="15">
        <f>Data!B12</f>
        <v>2.3999999999999998E-3</v>
      </c>
      <c r="C15" s="14">
        <f t="shared" si="2"/>
        <v>0</v>
      </c>
      <c r="D15" s="14">
        <f t="shared" si="0"/>
        <v>0</v>
      </c>
      <c r="E15" s="14">
        <f t="shared" si="3"/>
        <v>269295</v>
      </c>
      <c r="F15" s="14">
        <f t="shared" si="4"/>
        <v>269295</v>
      </c>
      <c r="G15" s="14">
        <f t="shared" si="1"/>
        <v>0</v>
      </c>
      <c r="N15" s="16" t="s">
        <v>62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x14ac:dyDescent="0.2">
      <c r="A16">
        <f t="shared" si="5"/>
        <v>5</v>
      </c>
      <c r="B16" s="15">
        <f>Data!B13</f>
        <v>3.5999999999999999E-3</v>
      </c>
      <c r="C16" s="14">
        <f t="shared" si="2"/>
        <v>0</v>
      </c>
      <c r="D16" s="14">
        <f t="shared" si="0"/>
        <v>0</v>
      </c>
      <c r="E16" s="14">
        <f t="shared" si="3"/>
        <v>215436</v>
      </c>
      <c r="F16" s="14">
        <f t="shared" si="4"/>
        <v>215436</v>
      </c>
      <c r="G16" s="14">
        <f t="shared" si="1"/>
        <v>0</v>
      </c>
      <c r="N16" s="16" t="s">
        <v>63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9" x14ac:dyDescent="0.2">
      <c r="A17">
        <f t="shared" si="5"/>
        <v>5.5</v>
      </c>
      <c r="B17" s="15">
        <f>Data!B14</f>
        <v>5.3E-3</v>
      </c>
      <c r="C17" s="14">
        <f t="shared" si="2"/>
        <v>0</v>
      </c>
      <c r="D17" s="14">
        <f t="shared" si="0"/>
        <v>0</v>
      </c>
      <c r="E17" s="14">
        <f t="shared" si="3"/>
        <v>161577</v>
      </c>
      <c r="F17" s="14">
        <f t="shared" si="4"/>
        <v>161577</v>
      </c>
      <c r="G17" s="14">
        <f t="shared" si="1"/>
        <v>0</v>
      </c>
      <c r="I17" s="13" t="s">
        <v>47</v>
      </c>
    </row>
    <row r="18" spans="1:9" x14ac:dyDescent="0.2">
      <c r="A18">
        <f t="shared" si="5"/>
        <v>6</v>
      </c>
      <c r="B18" s="15">
        <f>Data!B15</f>
        <v>7.7000000000000002E-3</v>
      </c>
      <c r="C18" s="14">
        <f t="shared" si="2"/>
        <v>0</v>
      </c>
      <c r="D18" s="14">
        <f t="shared" si="0"/>
        <v>0</v>
      </c>
      <c r="E18" s="14">
        <f t="shared" si="3"/>
        <v>107718</v>
      </c>
      <c r="F18" s="14">
        <f t="shared" si="4"/>
        <v>107718</v>
      </c>
      <c r="G18" s="14">
        <f t="shared" si="1"/>
        <v>0</v>
      </c>
      <c r="I18" s="13" t="s">
        <v>64</v>
      </c>
    </row>
    <row r="19" spans="1:9" x14ac:dyDescent="0.2">
      <c r="A19">
        <f t="shared" si="5"/>
        <v>6.5</v>
      </c>
      <c r="B19" s="15">
        <f>Data!B16</f>
        <v>1.06E-2</v>
      </c>
      <c r="C19" s="14">
        <f t="shared" si="2"/>
        <v>0</v>
      </c>
      <c r="D19" s="14">
        <f t="shared" si="0"/>
        <v>0</v>
      </c>
      <c r="E19" s="14">
        <f t="shared" si="3"/>
        <v>53859</v>
      </c>
      <c r="F19" s="14">
        <f t="shared" si="4"/>
        <v>53859</v>
      </c>
      <c r="G19" s="14">
        <f t="shared" si="1"/>
        <v>0</v>
      </c>
      <c r="I19" s="13" t="s">
        <v>49</v>
      </c>
    </row>
    <row r="20" spans="1:9" x14ac:dyDescent="0.2">
      <c r="A20">
        <f t="shared" si="5"/>
        <v>7</v>
      </c>
      <c r="B20" s="15">
        <f>Data!B17</f>
        <v>1.44E-2</v>
      </c>
      <c r="C20" s="14">
        <f t="shared" si="2"/>
        <v>0</v>
      </c>
      <c r="D20" s="14">
        <f t="shared" si="0"/>
        <v>0</v>
      </c>
      <c r="E20" s="14">
        <f t="shared" si="3"/>
        <v>0</v>
      </c>
      <c r="F20" s="14">
        <f t="shared" si="4"/>
        <v>0</v>
      </c>
      <c r="G20" s="14">
        <f>MAX(0,Loan-F20)</f>
        <v>14000</v>
      </c>
      <c r="I20" s="13" t="s">
        <v>50</v>
      </c>
    </row>
    <row r="21" spans="1:9" x14ac:dyDescent="0.2">
      <c r="A21">
        <f t="shared" si="5"/>
        <v>7.5</v>
      </c>
      <c r="B21" s="15">
        <f>Data!B18</f>
        <v>1.9E-2</v>
      </c>
      <c r="C21" s="14">
        <f t="shared" si="2"/>
        <v>0</v>
      </c>
      <c r="D21" s="14">
        <f t="shared" si="0"/>
        <v>0</v>
      </c>
      <c r="E21" s="14">
        <f t="shared" si="3"/>
        <v>0</v>
      </c>
      <c r="F21" s="14">
        <f t="shared" si="4"/>
        <v>0</v>
      </c>
      <c r="G21" s="14">
        <f t="shared" si="1"/>
        <v>14000</v>
      </c>
      <c r="I21" s="13" t="s">
        <v>65</v>
      </c>
    </row>
    <row r="22" spans="1:9" x14ac:dyDescent="0.2">
      <c r="A22">
        <f t="shared" si="5"/>
        <v>8</v>
      </c>
      <c r="B22" s="15">
        <f>Data!B19</f>
        <v>2.4400000000000002E-2</v>
      </c>
      <c r="C22" s="14">
        <f t="shared" si="2"/>
        <v>0</v>
      </c>
      <c r="D22" s="14">
        <f t="shared" si="0"/>
        <v>0</v>
      </c>
      <c r="E22" s="14">
        <f t="shared" si="3"/>
        <v>0</v>
      </c>
      <c r="F22" s="14">
        <f t="shared" si="4"/>
        <v>0</v>
      </c>
      <c r="G22" s="14">
        <f t="shared" si="1"/>
        <v>14000</v>
      </c>
      <c r="I22" s="27" t="s">
        <v>67</v>
      </c>
    </row>
    <row r="23" spans="1:9" x14ac:dyDescent="0.2">
      <c r="A23">
        <f t="shared" si="5"/>
        <v>8.5</v>
      </c>
      <c r="B23" s="15">
        <f>Data!B20</f>
        <v>3.0499999999999999E-2</v>
      </c>
      <c r="C23" s="14">
        <f t="shared" si="2"/>
        <v>0</v>
      </c>
      <c r="D23" s="14">
        <f t="shared" si="0"/>
        <v>0</v>
      </c>
      <c r="E23" s="14">
        <f t="shared" si="3"/>
        <v>0</v>
      </c>
      <c r="F23" s="14">
        <f t="shared" si="4"/>
        <v>0</v>
      </c>
      <c r="G23" s="14">
        <f t="shared" si="1"/>
        <v>14000</v>
      </c>
    </row>
    <row r="24" spans="1:9" x14ac:dyDescent="0.2">
      <c r="A24">
        <f t="shared" si="5"/>
        <v>9</v>
      </c>
      <c r="B24" s="15">
        <f>Data!B21</f>
        <v>3.6999999999999998E-2</v>
      </c>
      <c r="C24" s="14">
        <f t="shared" si="2"/>
        <v>0</v>
      </c>
      <c r="D24" s="14">
        <f t="shared" si="0"/>
        <v>0</v>
      </c>
      <c r="E24" s="14">
        <f t="shared" si="3"/>
        <v>0</v>
      </c>
      <c r="F24" s="14">
        <f t="shared" si="4"/>
        <v>0</v>
      </c>
      <c r="G24" s="14">
        <f t="shared" si="1"/>
        <v>14000</v>
      </c>
    </row>
    <row r="25" spans="1:9" x14ac:dyDescent="0.2">
      <c r="A25">
        <f t="shared" si="5"/>
        <v>9.5</v>
      </c>
      <c r="B25" s="15">
        <f>Data!B22</f>
        <v>4.36E-2</v>
      </c>
      <c r="C25" s="14">
        <f t="shared" si="2"/>
        <v>0</v>
      </c>
      <c r="D25" s="14">
        <f t="shared" si="0"/>
        <v>0</v>
      </c>
      <c r="E25" s="14">
        <f t="shared" si="3"/>
        <v>0</v>
      </c>
      <c r="F25" s="14">
        <f t="shared" si="4"/>
        <v>0</v>
      </c>
      <c r="G25" s="14">
        <f t="shared" si="1"/>
        <v>14000</v>
      </c>
    </row>
    <row r="26" spans="1:9" x14ac:dyDescent="0.2">
      <c r="A26">
        <f t="shared" si="5"/>
        <v>10</v>
      </c>
      <c r="B26" s="15">
        <f>Data!B23</f>
        <v>1.5E-3</v>
      </c>
      <c r="C26" s="14">
        <f t="shared" si="2"/>
        <v>0</v>
      </c>
      <c r="D26" s="14">
        <f t="shared" si="0"/>
        <v>0</v>
      </c>
      <c r="E26" s="14">
        <f t="shared" si="3"/>
        <v>0</v>
      </c>
      <c r="F26" s="14">
        <f t="shared" si="4"/>
        <v>0</v>
      </c>
      <c r="G26" s="14">
        <f t="shared" si="1"/>
        <v>14000</v>
      </c>
    </row>
    <row r="27" spans="1:9" x14ac:dyDescent="0.2">
      <c r="A27">
        <f t="shared" si="5"/>
        <v>10.5</v>
      </c>
      <c r="B27" s="15">
        <f>Data!B24</f>
        <v>5.6000000000000001E-2</v>
      </c>
      <c r="C27" s="14">
        <f t="shared" si="2"/>
        <v>0</v>
      </c>
      <c r="D27" s="14">
        <f t="shared" si="0"/>
        <v>0</v>
      </c>
      <c r="E27" s="14">
        <f t="shared" si="3"/>
        <v>0</v>
      </c>
      <c r="F27" s="14">
        <f t="shared" si="4"/>
        <v>0</v>
      </c>
      <c r="G27" s="14">
        <f t="shared" si="1"/>
        <v>14000</v>
      </c>
    </row>
    <row r="28" spans="1:9" x14ac:dyDescent="0.2">
      <c r="A28">
        <f t="shared" si="5"/>
        <v>11</v>
      </c>
      <c r="B28" s="15">
        <f>Data!B25</f>
        <v>5.0200000000000002E-2</v>
      </c>
      <c r="C28" s="14">
        <f t="shared" si="2"/>
        <v>0</v>
      </c>
      <c r="D28" s="14">
        <f t="shared" si="0"/>
        <v>0</v>
      </c>
      <c r="E28" s="14">
        <f t="shared" si="3"/>
        <v>0</v>
      </c>
      <c r="F28" s="14">
        <f t="shared" si="4"/>
        <v>0</v>
      </c>
      <c r="G28" s="14">
        <f t="shared" si="1"/>
        <v>14000</v>
      </c>
    </row>
    <row r="29" spans="1:9" x14ac:dyDescent="0.2">
      <c r="A29">
        <f t="shared" si="5"/>
        <v>11.5</v>
      </c>
      <c r="B29" s="15">
        <f>Data!B26</f>
        <v>4.36E-2</v>
      </c>
      <c r="C29" s="14">
        <f t="shared" si="2"/>
        <v>0</v>
      </c>
      <c r="D29" s="14">
        <f t="shared" si="0"/>
        <v>0</v>
      </c>
      <c r="E29" s="14">
        <f t="shared" si="3"/>
        <v>0</v>
      </c>
      <c r="F29" s="14">
        <f t="shared" si="4"/>
        <v>0</v>
      </c>
      <c r="G29" s="14">
        <f t="shared" si="1"/>
        <v>14000</v>
      </c>
    </row>
    <row r="30" spans="1:9" x14ac:dyDescent="0.2">
      <c r="A30">
        <f t="shared" si="5"/>
        <v>12</v>
      </c>
      <c r="B30" s="15">
        <f>Data!B27</f>
        <v>3.6999999999999998E-2</v>
      </c>
      <c r="C30" s="14">
        <f t="shared" si="2"/>
        <v>0</v>
      </c>
      <c r="D30" s="14">
        <f t="shared" si="0"/>
        <v>0</v>
      </c>
      <c r="E30" s="14">
        <f t="shared" si="3"/>
        <v>0</v>
      </c>
      <c r="F30" s="14">
        <f t="shared" si="4"/>
        <v>0</v>
      </c>
      <c r="G30" s="14">
        <f t="shared" si="1"/>
        <v>14000</v>
      </c>
    </row>
    <row r="31" spans="1:9" x14ac:dyDescent="0.2">
      <c r="A31">
        <f t="shared" si="5"/>
        <v>12.5</v>
      </c>
      <c r="B31" s="15">
        <f>Data!B28</f>
        <v>3.0499999999999999E-2</v>
      </c>
      <c r="C31" s="14">
        <f t="shared" si="2"/>
        <v>0</v>
      </c>
      <c r="D31" s="14">
        <f t="shared" si="0"/>
        <v>0</v>
      </c>
      <c r="E31" s="14">
        <f t="shared" si="3"/>
        <v>0</v>
      </c>
      <c r="F31" s="14">
        <f t="shared" si="4"/>
        <v>0</v>
      </c>
      <c r="G31" s="14">
        <f t="shared" si="1"/>
        <v>14000</v>
      </c>
    </row>
    <row r="32" spans="1:9" x14ac:dyDescent="0.2">
      <c r="A32">
        <f t="shared" si="5"/>
        <v>13</v>
      </c>
      <c r="B32" s="15">
        <f>Data!B29</f>
        <v>2.4400000000000002E-2</v>
      </c>
      <c r="C32" s="14">
        <f t="shared" si="2"/>
        <v>0</v>
      </c>
      <c r="D32" s="14">
        <f t="shared" si="0"/>
        <v>0</v>
      </c>
      <c r="E32" s="14">
        <f t="shared" si="3"/>
        <v>0</v>
      </c>
      <c r="F32" s="14">
        <f t="shared" si="4"/>
        <v>0</v>
      </c>
      <c r="G32" s="14">
        <f t="shared" si="1"/>
        <v>14000</v>
      </c>
    </row>
    <row r="33" spans="1:7" x14ac:dyDescent="0.2">
      <c r="A33">
        <f t="shared" si="5"/>
        <v>13.5</v>
      </c>
      <c r="B33" s="15">
        <f>Data!B30</f>
        <v>1.9E-2</v>
      </c>
      <c r="C33" s="14">
        <f t="shared" si="2"/>
        <v>0</v>
      </c>
      <c r="D33" s="14">
        <f t="shared" si="0"/>
        <v>0</v>
      </c>
      <c r="E33" s="14">
        <f t="shared" si="3"/>
        <v>0</v>
      </c>
      <c r="F33" s="14">
        <f t="shared" si="4"/>
        <v>0</v>
      </c>
      <c r="G33" s="14">
        <f t="shared" si="1"/>
        <v>14000</v>
      </c>
    </row>
    <row r="34" spans="1:7" x14ac:dyDescent="0.2">
      <c r="A34">
        <f t="shared" si="5"/>
        <v>14</v>
      </c>
      <c r="B34" s="15">
        <f>Data!B31</f>
        <v>1.44E-2</v>
      </c>
      <c r="C34" s="14">
        <f t="shared" si="2"/>
        <v>0</v>
      </c>
      <c r="D34" s="14">
        <f t="shared" si="0"/>
        <v>0</v>
      </c>
      <c r="E34" s="14">
        <f t="shared" si="3"/>
        <v>0</v>
      </c>
      <c r="F34" s="14">
        <f t="shared" si="4"/>
        <v>0</v>
      </c>
      <c r="G34" s="14">
        <f t="shared" si="1"/>
        <v>14000</v>
      </c>
    </row>
    <row r="35" spans="1:7" x14ac:dyDescent="0.2">
      <c r="A35">
        <f t="shared" si="5"/>
        <v>14.5</v>
      </c>
      <c r="B35" s="15">
        <f>Data!B32</f>
        <v>3.8E-3</v>
      </c>
      <c r="C35" s="14">
        <f t="shared" si="2"/>
        <v>0</v>
      </c>
      <c r="D35" s="14">
        <f t="shared" si="0"/>
        <v>0</v>
      </c>
      <c r="E35" s="14">
        <f t="shared" si="3"/>
        <v>0</v>
      </c>
      <c r="F35" s="14">
        <f t="shared" si="4"/>
        <v>0</v>
      </c>
      <c r="G35" s="14">
        <f t="shared" si="1"/>
        <v>14000</v>
      </c>
    </row>
    <row r="36" spans="1:7" x14ac:dyDescent="0.2">
      <c r="A36">
        <f t="shared" si="5"/>
        <v>15</v>
      </c>
      <c r="B36" s="15">
        <f>Data!B33</f>
        <v>1E-4</v>
      </c>
      <c r="C36" s="14">
        <f t="shared" si="2"/>
        <v>0</v>
      </c>
      <c r="D36" s="14">
        <f t="shared" si="0"/>
        <v>0</v>
      </c>
      <c r="E36" s="14">
        <f t="shared" si="3"/>
        <v>0</v>
      </c>
      <c r="F36" s="14">
        <f t="shared" si="4"/>
        <v>0</v>
      </c>
      <c r="G36" s="14">
        <f t="shared" si="1"/>
        <v>14000</v>
      </c>
    </row>
    <row r="37" spans="1:7" x14ac:dyDescent="0.2">
      <c r="A37">
        <f t="shared" si="5"/>
        <v>15.5</v>
      </c>
      <c r="B37" s="15">
        <f>Data!B34</f>
        <v>1E-4</v>
      </c>
      <c r="C37" s="14">
        <f t="shared" si="2"/>
        <v>0</v>
      </c>
      <c r="D37" s="14">
        <f t="shared" si="0"/>
        <v>0</v>
      </c>
      <c r="E37" s="14">
        <f t="shared" si="3"/>
        <v>0</v>
      </c>
      <c r="F37" s="14">
        <f t="shared" si="4"/>
        <v>0</v>
      </c>
      <c r="G37" s="14">
        <f t="shared" si="1"/>
        <v>14000</v>
      </c>
    </row>
    <row r="38" spans="1:7" x14ac:dyDescent="0.2">
      <c r="A38">
        <f t="shared" si="5"/>
        <v>16</v>
      </c>
      <c r="B38" s="15">
        <f>Data!B35</f>
        <v>1E-4</v>
      </c>
      <c r="C38" s="14">
        <f t="shared" si="2"/>
        <v>0</v>
      </c>
      <c r="D38" s="14">
        <f t="shared" si="0"/>
        <v>0</v>
      </c>
      <c r="E38" s="14">
        <f t="shared" si="3"/>
        <v>0</v>
      </c>
      <c r="F38" s="14">
        <f t="shared" si="4"/>
        <v>0</v>
      </c>
      <c r="G38" s="14">
        <f t="shared" si="1"/>
        <v>14000</v>
      </c>
    </row>
    <row r="39" spans="1:7" x14ac:dyDescent="0.2">
      <c r="A39">
        <f t="shared" si="5"/>
        <v>16.5</v>
      </c>
      <c r="B39" s="15">
        <f>Data!B36</f>
        <v>2.0000000000000001E-4</v>
      </c>
      <c r="C39" s="14">
        <f t="shared" si="2"/>
        <v>0</v>
      </c>
      <c r="D39" s="14">
        <f t="shared" si="0"/>
        <v>0</v>
      </c>
      <c r="E39" s="14">
        <f t="shared" si="3"/>
        <v>0</v>
      </c>
      <c r="F39" s="14">
        <f t="shared" si="4"/>
        <v>0</v>
      </c>
      <c r="G39" s="14">
        <f t="shared" si="1"/>
        <v>14000</v>
      </c>
    </row>
    <row r="40" spans="1:7" x14ac:dyDescent="0.2">
      <c r="A40">
        <f t="shared" si="5"/>
        <v>17</v>
      </c>
      <c r="B40" s="15">
        <f>Data!B37</f>
        <v>2.9999999999999997E-4</v>
      </c>
      <c r="C40" s="14">
        <f t="shared" si="2"/>
        <v>0</v>
      </c>
      <c r="D40" s="14">
        <f t="shared" si="0"/>
        <v>0</v>
      </c>
      <c r="E40" s="14">
        <f t="shared" si="3"/>
        <v>0</v>
      </c>
      <c r="F40" s="14">
        <f t="shared" si="4"/>
        <v>0</v>
      </c>
      <c r="G40" s="14">
        <f t="shared" si="1"/>
        <v>14000</v>
      </c>
    </row>
    <row r="41" spans="1:7" x14ac:dyDescent="0.2">
      <c r="A41">
        <f>A40+0.5</f>
        <v>17.5</v>
      </c>
      <c r="B41" s="15">
        <f>Data!B38</f>
        <v>5.0000000000000001E-4</v>
      </c>
      <c r="C41" s="14">
        <f t="shared" si="2"/>
        <v>0</v>
      </c>
      <c r="D41" s="14">
        <f t="shared" si="0"/>
        <v>0</v>
      </c>
      <c r="E41" s="14">
        <f t="shared" si="3"/>
        <v>0</v>
      </c>
      <c r="F41" s="14">
        <f t="shared" si="4"/>
        <v>0</v>
      </c>
      <c r="G41" s="14">
        <f t="shared" si="1"/>
        <v>14000</v>
      </c>
    </row>
    <row r="42" spans="1:7" x14ac:dyDescent="0.2">
      <c r="A42">
        <f t="shared" si="5"/>
        <v>18</v>
      </c>
      <c r="B42" s="15">
        <f>Data!B39</f>
        <v>1.06E-2</v>
      </c>
      <c r="C42" s="14">
        <f t="shared" si="2"/>
        <v>0</v>
      </c>
      <c r="D42" s="14">
        <f t="shared" si="0"/>
        <v>0</v>
      </c>
      <c r="E42" s="14">
        <f t="shared" si="3"/>
        <v>0</v>
      </c>
      <c r="F42" s="14">
        <f t="shared" si="4"/>
        <v>0</v>
      </c>
      <c r="G42" s="14">
        <f t="shared" si="1"/>
        <v>14000</v>
      </c>
    </row>
    <row r="43" spans="1:7" x14ac:dyDescent="0.2">
      <c r="A43">
        <f t="shared" si="5"/>
        <v>18.5</v>
      </c>
      <c r="B43" s="15">
        <f>Data!B40</f>
        <v>7.7000000000000002E-3</v>
      </c>
      <c r="C43" s="14">
        <f t="shared" si="2"/>
        <v>0</v>
      </c>
      <c r="D43" s="14">
        <f t="shared" si="0"/>
        <v>0</v>
      </c>
      <c r="E43" s="14">
        <f t="shared" si="3"/>
        <v>0</v>
      </c>
      <c r="F43" s="14">
        <f t="shared" si="4"/>
        <v>0</v>
      </c>
      <c r="G43" s="14">
        <f t="shared" si="1"/>
        <v>14000</v>
      </c>
    </row>
    <row r="44" spans="1:7" x14ac:dyDescent="0.2">
      <c r="A44">
        <f t="shared" si="5"/>
        <v>19</v>
      </c>
      <c r="B44" s="15">
        <f>Data!B41</f>
        <v>5.3E-3</v>
      </c>
      <c r="C44" s="14">
        <f t="shared" si="2"/>
        <v>0</v>
      </c>
      <c r="D44" s="14">
        <f t="shared" si="0"/>
        <v>0</v>
      </c>
      <c r="E44" s="14">
        <f t="shared" si="3"/>
        <v>0</v>
      </c>
      <c r="F44" s="14">
        <f t="shared" si="4"/>
        <v>0</v>
      </c>
      <c r="G44" s="14">
        <f t="shared" si="1"/>
        <v>14000</v>
      </c>
    </row>
    <row r="45" spans="1:7" x14ac:dyDescent="0.2">
      <c r="A45">
        <f t="shared" si="5"/>
        <v>19.5</v>
      </c>
      <c r="B45" s="15">
        <f>Data!B42</f>
        <v>3.5999999999999999E-3</v>
      </c>
      <c r="C45" s="14">
        <f t="shared" si="2"/>
        <v>0</v>
      </c>
      <c r="D45" s="14">
        <f t="shared" si="0"/>
        <v>0</v>
      </c>
      <c r="E45" s="14">
        <f t="shared" si="3"/>
        <v>0</v>
      </c>
      <c r="F45" s="14">
        <f t="shared" si="4"/>
        <v>0</v>
      </c>
      <c r="G45" s="14">
        <f t="shared" si="1"/>
        <v>14000</v>
      </c>
    </row>
    <row r="46" spans="1:7" x14ac:dyDescent="0.2">
      <c r="A46">
        <f>A45+0.5</f>
        <v>20</v>
      </c>
      <c r="B46" s="15">
        <f>Data!B43</f>
        <v>2.3999999999999998E-3</v>
      </c>
      <c r="C46" s="14">
        <f t="shared" si="2"/>
        <v>0</v>
      </c>
      <c r="D46" s="14">
        <f t="shared" si="0"/>
        <v>0</v>
      </c>
      <c r="E46" s="14">
        <f t="shared" si="3"/>
        <v>0</v>
      </c>
      <c r="F46" s="14">
        <f t="shared" si="4"/>
        <v>0</v>
      </c>
      <c r="G46" s="14">
        <f t="shared" si="1"/>
        <v>14000</v>
      </c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Data</vt:lpstr>
      <vt:lpstr>i</vt:lpstr>
      <vt:lpstr>ii</vt:lpstr>
      <vt:lpstr>iii</vt:lpstr>
      <vt:lpstr>iv</vt:lpstr>
      <vt:lpstr>v</vt:lpstr>
      <vt:lpstr>vi</vt:lpstr>
      <vt:lpstr>vii</vt:lpstr>
      <vt:lpstr>Calls</vt:lpstr>
      <vt:lpstr>Loan</vt:lpstr>
      <vt:lpstr>vii!Print_Area</vt:lpstr>
      <vt:lpstr>Puts</vt:lpstr>
      <vt:lpstr>Shares</vt:lpstr>
      <vt:lpstr>Strike_call</vt:lpstr>
      <vt:lpstr>Strike_put</vt:lpstr>
      <vt:lpstr>Value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Hubbard</dc:creator>
  <cp:keywords/>
  <dc:description/>
  <cp:lastModifiedBy>Lei Fang</cp:lastModifiedBy>
  <cp:revision/>
  <dcterms:created xsi:type="dcterms:W3CDTF">2018-08-28T06:34:29Z</dcterms:created>
  <dcterms:modified xsi:type="dcterms:W3CDTF">2024-03-11T17:13:32Z</dcterms:modified>
  <cp:category/>
  <cp:contentStatus/>
</cp:coreProperties>
</file>