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qmulprod-my.sharepoint.com/personal/ahw849_qmul_ac_uk/Documents/"/>
    </mc:Choice>
  </mc:AlternateContent>
  <xr:revisionPtr revIDLastSave="13" documentId="8_{E6C5F796-9F7D-44DB-8E0A-690DAAAC2FE6}" xr6:coauthVersionLast="47" xr6:coauthVersionMax="47" xr10:uidLastSave="{1274A876-0260-4D21-B110-7E03DCCFBC36}"/>
  <bookViews>
    <workbookView xWindow="-120" yWindow="-120" windowWidth="20730" windowHeight="11160" xr2:uid="{00000000-000D-0000-FFFF-FFFF00000000}"/>
  </bookViews>
  <sheets>
    <sheet name="Q1" sheetId="1" r:id="rId1"/>
  </sheets>
  <definedNames>
    <definedName name="solver_adj" localSheetId="0" hidden="1">'Q1'!#REF!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'Q1'!#REF!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0.05</definedName>
    <definedName name="solver_ver" localSheetId="0" hidden="1">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E39" i="1"/>
  <c r="G28" i="1"/>
  <c r="F29" i="1"/>
  <c r="D29" i="1"/>
  <c r="D28" i="1"/>
  <c r="D46" i="1"/>
  <c r="G29" i="1"/>
  <c r="F33" i="1" l="1"/>
  <c r="F30" i="1"/>
  <c r="D47" i="1"/>
  <c r="E41" i="1"/>
  <c r="E42" i="1" s="1"/>
  <c r="I37" i="1"/>
  <c r="I36" i="1"/>
  <c r="I35" i="1"/>
  <c r="I34" i="1"/>
  <c r="I33" i="1"/>
  <c r="I32" i="1"/>
  <c r="I31" i="1"/>
  <c r="I30" i="1"/>
  <c r="I29" i="1"/>
  <c r="I28" i="1"/>
  <c r="H37" i="1"/>
  <c r="H36" i="1"/>
  <c r="H35" i="1"/>
  <c r="H34" i="1"/>
  <c r="H33" i="1"/>
  <c r="H32" i="1"/>
  <c r="H31" i="1"/>
  <c r="H30" i="1"/>
  <c r="H28" i="1"/>
  <c r="H29" i="1"/>
  <c r="D30" i="1"/>
  <c r="D31" i="1"/>
  <c r="D32" i="1"/>
  <c r="D33" i="1"/>
  <c r="D34" i="1"/>
  <c r="D35" i="1"/>
  <c r="D36" i="1"/>
  <c r="D37" i="1"/>
  <c r="E29" i="1" l="1"/>
  <c r="E30" i="1"/>
  <c r="E31" i="1"/>
  <c r="E32" i="1"/>
  <c r="E33" i="1"/>
  <c r="E34" i="1"/>
  <c r="E35" i="1"/>
  <c r="E36" i="1"/>
  <c r="E37" i="1"/>
  <c r="E28" i="1"/>
  <c r="D48" i="1" l="1"/>
  <c r="D49" i="1" s="1"/>
  <c r="D50" i="1" s="1"/>
  <c r="D51" i="1" s="1"/>
  <c r="D52" i="1" s="1"/>
  <c r="D53" i="1" s="1"/>
  <c r="D54" i="1" s="1"/>
  <c r="L46" i="1"/>
  <c r="L47" i="1" s="1"/>
  <c r="L48" i="1" s="1"/>
  <c r="L49" i="1" s="1"/>
  <c r="L50" i="1" s="1"/>
  <c r="L51" i="1" s="1"/>
  <c r="L52" i="1" s="1"/>
  <c r="L53" i="1" s="1"/>
  <c r="L54" i="1" s="1"/>
  <c r="K46" i="1"/>
  <c r="K47" i="1" s="1"/>
  <c r="K48" i="1" s="1"/>
  <c r="K49" i="1" s="1"/>
  <c r="K50" i="1" s="1"/>
  <c r="K51" i="1" s="1"/>
  <c r="K52" i="1" s="1"/>
  <c r="K53" i="1" s="1"/>
  <c r="K54" i="1" s="1"/>
  <c r="E46" i="1"/>
  <c r="E47" i="1" s="1"/>
  <c r="E48" i="1" s="1"/>
  <c r="E49" i="1" s="1"/>
  <c r="E50" i="1" s="1"/>
  <c r="E51" i="1" s="1"/>
  <c r="E52" i="1" s="1"/>
  <c r="E53" i="1" s="1"/>
  <c r="E54" i="1" s="1"/>
  <c r="M46" i="1"/>
  <c r="M47" i="1" s="1"/>
  <c r="M48" i="1" s="1"/>
  <c r="M49" i="1" s="1"/>
  <c r="M50" i="1" s="1"/>
  <c r="M51" i="1" s="1"/>
  <c r="M52" i="1" s="1"/>
  <c r="M53" i="1" s="1"/>
  <c r="M54" i="1" s="1"/>
  <c r="F46" i="1"/>
  <c r="F47" i="1" s="1"/>
  <c r="F48" i="1" s="1"/>
  <c r="F49" i="1" s="1"/>
  <c r="F50" i="1" s="1"/>
  <c r="F51" i="1" s="1"/>
  <c r="F52" i="1" s="1"/>
  <c r="F53" i="1" s="1"/>
  <c r="F54" i="1" s="1"/>
  <c r="F58" i="1" s="1"/>
  <c r="J46" i="1"/>
  <c r="J47" i="1" s="1"/>
  <c r="J48" i="1" s="1"/>
  <c r="J49" i="1" s="1"/>
  <c r="J50" i="1" s="1"/>
  <c r="J51" i="1" s="1"/>
  <c r="J52" i="1" s="1"/>
  <c r="J53" i="1" s="1"/>
  <c r="J54" i="1" s="1"/>
  <c r="G46" i="1"/>
  <c r="G47" i="1" s="1"/>
  <c r="G48" i="1" s="1"/>
  <c r="G49" i="1" s="1"/>
  <c r="G50" i="1" s="1"/>
  <c r="G51" i="1" s="1"/>
  <c r="G52" i="1" s="1"/>
  <c r="G53" i="1" s="1"/>
  <c r="G54" i="1" s="1"/>
  <c r="H46" i="1"/>
  <c r="H47" i="1" s="1"/>
  <c r="H48" i="1" s="1"/>
  <c r="H49" i="1" s="1"/>
  <c r="I46" i="1"/>
  <c r="I47" i="1" s="1"/>
  <c r="I48" i="1" s="1"/>
  <c r="I49" i="1" s="1"/>
  <c r="I50" i="1" s="1"/>
  <c r="I51" i="1" s="1"/>
  <c r="I52" i="1" s="1"/>
  <c r="I53" i="1" s="1"/>
  <c r="I54" i="1" s="1"/>
  <c r="D57" i="1" l="1"/>
  <c r="D56" i="1"/>
  <c r="E56" i="1"/>
  <c r="E57" i="1"/>
  <c r="D58" i="1"/>
  <c r="H50" i="1"/>
  <c r="H51" i="1" s="1"/>
  <c r="H52" i="1" s="1"/>
  <c r="H53" i="1" s="1"/>
  <c r="H54" i="1" s="1"/>
  <c r="H55" i="1" s="1"/>
  <c r="H59" i="1" s="1"/>
  <c r="M55" i="1"/>
  <c r="M59" i="1" s="1"/>
  <c r="G55" i="1"/>
  <c r="G59" i="1" s="1"/>
  <c r="L55" i="1"/>
  <c r="L59" i="1" s="1"/>
  <c r="F55" i="1"/>
  <c r="F59" i="1" s="1"/>
  <c r="E55" i="1"/>
  <c r="E59" i="1" s="1"/>
  <c r="D55" i="1"/>
  <c r="D59" i="1" s="1"/>
  <c r="K55" i="1"/>
  <c r="K59" i="1" s="1"/>
  <c r="I55" i="1"/>
  <c r="I59" i="1" s="1"/>
  <c r="J55" i="1"/>
  <c r="J59" i="1" s="1"/>
  <c r="D61" i="1" l="1"/>
  <c r="F31" i="1"/>
  <c r="G30" i="1"/>
  <c r="F32" i="1" l="1"/>
  <c r="G31" i="1"/>
  <c r="G32" i="1" l="1"/>
  <c r="F34" i="1" l="1"/>
  <c r="G33" i="1"/>
  <c r="F35" i="1" l="1"/>
  <c r="G34" i="1"/>
  <c r="F36" i="1" l="1"/>
  <c r="G35" i="1"/>
  <c r="F37" i="1" l="1"/>
  <c r="G36" i="1"/>
  <c r="G37" i="1" l="1"/>
  <c r="J57" i="1" l="1"/>
  <c r="J58" i="1"/>
  <c r="F57" i="1"/>
  <c r="L57" i="1"/>
  <c r="G57" i="1"/>
  <c r="M57" i="1"/>
  <c r="H58" i="1"/>
  <c r="H57" i="1"/>
  <c r="K57" i="1"/>
  <c r="I57" i="1"/>
  <c r="E58" i="1"/>
  <c r="M58" i="1"/>
  <c r="L58" i="1"/>
  <c r="G58" i="1"/>
  <c r="K58" i="1"/>
  <c r="I58" i="1"/>
  <c r="J56" i="1" l="1"/>
  <c r="J61" i="1" s="1"/>
  <c r="E61" i="1"/>
  <c r="H56" i="1"/>
  <c r="H61" i="1" s="1"/>
  <c r="G56" i="1"/>
  <c r="G61" i="1" s="1"/>
  <c r="L56" i="1"/>
  <c r="L61" i="1" s="1"/>
  <c r="K56" i="1"/>
  <c r="K61" i="1" s="1"/>
  <c r="M56" i="1"/>
  <c r="M61" i="1" s="1"/>
  <c r="F56" i="1"/>
  <c r="F61" i="1" s="1"/>
  <c r="I56" i="1"/>
  <c r="I61" i="1" s="1"/>
  <c r="D63" i="1" l="1"/>
</calcChain>
</file>

<file path=xl/sharedStrings.xml><?xml version="1.0" encoding="utf-8"?>
<sst xmlns="http://schemas.openxmlformats.org/spreadsheetml/2006/main" count="57" uniqueCount="53">
  <si>
    <t>QUESTION 1</t>
  </si>
  <si>
    <t>An insurer issues fully discrete 10-year term insurance of 1000 to a number of lives all aged (60). For each policy, you are given:</t>
  </si>
  <si>
    <t>i.</t>
  </si>
  <si>
    <t>G is the gross annual premium calculated using the pricing assumptions.</t>
  </si>
  <si>
    <t>ii.</t>
  </si>
  <si>
    <t xml:space="preserve">tV^g is the gross premium reserve at time t calculated using the pricing assumptions. </t>
  </si>
  <si>
    <t>The pricing assumptions are:</t>
  </si>
  <si>
    <t>T60~Unif(0, 20)</t>
  </si>
  <si>
    <t>Pre-contract expenses are 50.</t>
  </si>
  <si>
    <t>iii.</t>
  </si>
  <si>
    <t xml:space="preserve">Annual expenses are 10 plus 5% of each premium. </t>
  </si>
  <si>
    <t>iv.</t>
  </si>
  <si>
    <t>Profit loading is 3% of each premium.</t>
  </si>
  <si>
    <t>v.</t>
  </si>
  <si>
    <t>i = 10%</t>
  </si>
  <si>
    <t>The actual premium per year will be exactly G, but the actual reserves at time t will be 1.5*tV^g.</t>
  </si>
  <si>
    <t>(a)</t>
  </si>
  <si>
    <t>Calculate G and 9V^g.</t>
  </si>
  <si>
    <t>(b)</t>
  </si>
  <si>
    <t xml:space="preserve">Estimate the profit per policy in the 10th year using 10 simulations, where 1 indicates Alive and 0 indicates Dead at each age. </t>
  </si>
  <si>
    <t>Hint: Use the "IF" function.</t>
  </si>
  <si>
    <t>SAMPLE SOLUTIONS</t>
  </si>
  <si>
    <t>x</t>
  </si>
  <si>
    <t>qx</t>
  </si>
  <si>
    <t>px</t>
  </si>
  <si>
    <t>kp60</t>
  </si>
  <si>
    <t>k| q60</t>
  </si>
  <si>
    <t>v^k*kp60</t>
  </si>
  <si>
    <t>v^(k+1)*k| q60</t>
  </si>
  <si>
    <t>k</t>
  </si>
  <si>
    <t>EPV of 10-year term insurance =</t>
  </si>
  <si>
    <t>EPV of 10-year term annuity =</t>
  </si>
  <si>
    <t>G =</t>
  </si>
  <si>
    <t>9V^g =</t>
  </si>
  <si>
    <t>Simulation 1</t>
  </si>
  <si>
    <t>Simulation 2</t>
  </si>
  <si>
    <t>Simulation 3</t>
  </si>
  <si>
    <t>Simulation 4</t>
  </si>
  <si>
    <t>Simulation 5</t>
  </si>
  <si>
    <t>Simulation 6</t>
  </si>
  <si>
    <t>Simulation 7</t>
  </si>
  <si>
    <t>Simulation 8</t>
  </si>
  <si>
    <t>Simulation 9</t>
  </si>
  <si>
    <t>Simulation 10</t>
  </si>
  <si>
    <t>Reserve at time 9 =</t>
  </si>
  <si>
    <t>Premium at time 9 =</t>
  </si>
  <si>
    <t>Annual expenses at time 9 =</t>
  </si>
  <si>
    <t>Death benefit at time 10 =</t>
  </si>
  <si>
    <t>Reserve at time 10 =</t>
  </si>
  <si>
    <t>Profit at time 10 =</t>
  </si>
  <si>
    <t>Profit per policy =</t>
  </si>
  <si>
    <t>(1000EPV10-term insurance+50+10*EPV of term annuity)+G(0.03+0.05)EPV term annuity=G*EPV term annuity</t>
  </si>
  <si>
    <t>G=(1000EPV10-term insurance+50+10*EPV of term annuity/(1-0.03-0.05)*EPV term anuity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</si>
</sst>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4" fillId="2" borderId="2" applyNumberFormat="0" applyFont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2" fontId="2" fillId="2" borderId="2" xfId="1" applyNumberFormat="1" applyFont="1" applyAlignment="1">
      <alignment horizontal="center"/>
    </xf>
    <xf numFmtId="164" fontId="2" fillId="2" borderId="2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abSelected="1" topLeftCell="A24" zoomScale="85" zoomScaleNormal="85" workbookViewId="0">
      <selection activeCell="E40" sqref="E40"/>
    </sheetView>
  </sheetViews>
  <sheetFormatPr defaultColWidth="12.140625" defaultRowHeight="12.75" x14ac:dyDescent="0.2"/>
  <cols>
    <col min="1" max="4" width="12.140625" style="2"/>
    <col min="5" max="5" width="10.28515625" style="2" bestFit="1" customWidth="1"/>
    <col min="6" max="6" width="30.7109375" style="2" customWidth="1"/>
    <col min="7" max="13" width="12.140625" style="2"/>
    <col min="14" max="15" width="12.140625" style="6"/>
    <col min="16" max="16" width="12.140625" style="4"/>
    <col min="17" max="16384" width="12.140625" style="2"/>
  </cols>
  <sheetData>
    <row r="1" spans="1:6" x14ac:dyDescent="0.2">
      <c r="A1" s="1"/>
    </row>
    <row r="3" spans="1:6" x14ac:dyDescent="0.2">
      <c r="A3" s="3" t="s">
        <v>0</v>
      </c>
    </row>
    <row r="4" spans="1:6" x14ac:dyDescent="0.2">
      <c r="B4" s="2" t="s">
        <v>1</v>
      </c>
    </row>
    <row r="5" spans="1:6" x14ac:dyDescent="0.2">
      <c r="B5" s="4" t="s">
        <v>2</v>
      </c>
      <c r="C5" s="2" t="s">
        <v>3</v>
      </c>
    </row>
    <row r="6" spans="1:6" x14ac:dyDescent="0.2">
      <c r="B6" s="4" t="s">
        <v>4</v>
      </c>
      <c r="C6" s="2" t="s">
        <v>5</v>
      </c>
    </row>
    <row r="7" spans="1:6" x14ac:dyDescent="0.2">
      <c r="E7" s="4"/>
      <c r="F7" s="4"/>
    </row>
    <row r="8" spans="1:6" x14ac:dyDescent="0.2">
      <c r="B8" s="2" t="s">
        <v>6</v>
      </c>
    </row>
    <row r="9" spans="1:6" x14ac:dyDescent="0.2">
      <c r="B9" s="4" t="s">
        <v>2</v>
      </c>
      <c r="C9" s="2" t="s">
        <v>7</v>
      </c>
    </row>
    <row r="10" spans="1:6" x14ac:dyDescent="0.2">
      <c r="B10" s="4" t="s">
        <v>4</v>
      </c>
      <c r="C10" s="2" t="s">
        <v>8</v>
      </c>
    </row>
    <row r="11" spans="1:6" x14ac:dyDescent="0.2">
      <c r="B11" s="4" t="s">
        <v>9</v>
      </c>
      <c r="C11" s="2" t="s">
        <v>10</v>
      </c>
    </row>
    <row r="12" spans="1:6" x14ac:dyDescent="0.2">
      <c r="B12" s="4" t="s">
        <v>11</v>
      </c>
      <c r="C12" s="2" t="s">
        <v>12</v>
      </c>
    </row>
    <row r="13" spans="1:6" x14ac:dyDescent="0.2">
      <c r="B13" s="4" t="s">
        <v>13</v>
      </c>
      <c r="C13" s="2" t="s">
        <v>14</v>
      </c>
    </row>
    <row r="14" spans="1:6" x14ac:dyDescent="0.2">
      <c r="C14" s="4"/>
      <c r="D14" s="4"/>
    </row>
    <row r="15" spans="1:6" x14ac:dyDescent="0.2">
      <c r="B15" s="2" t="s">
        <v>15</v>
      </c>
      <c r="C15" s="4"/>
      <c r="D15" s="4"/>
    </row>
    <row r="16" spans="1:6" x14ac:dyDescent="0.2">
      <c r="C16" s="4"/>
      <c r="D16" s="4"/>
    </row>
    <row r="17" spans="1:16" x14ac:dyDescent="0.2">
      <c r="C17" s="4"/>
      <c r="D17" s="4"/>
    </row>
    <row r="18" spans="1:16" x14ac:dyDescent="0.2">
      <c r="B18" s="4" t="s">
        <v>16</v>
      </c>
      <c r="C18" s="2" t="s">
        <v>17</v>
      </c>
      <c r="K18" s="6"/>
    </row>
    <row r="20" spans="1:16" x14ac:dyDescent="0.2">
      <c r="B20" s="4" t="s">
        <v>18</v>
      </c>
      <c r="C20" s="2" t="s">
        <v>19</v>
      </c>
    </row>
    <row r="21" spans="1:16" x14ac:dyDescent="0.2">
      <c r="C21" s="2" t="s">
        <v>20</v>
      </c>
      <c r="K21" s="6"/>
    </row>
    <row r="22" spans="1:16" x14ac:dyDescent="0.2">
      <c r="K22" s="7"/>
    </row>
    <row r="24" spans="1:16" s="8" customFormat="1" x14ac:dyDescent="0.2">
      <c r="N24" s="9"/>
      <c r="O24" s="9"/>
      <c r="P24" s="5"/>
    </row>
    <row r="26" spans="1:16" x14ac:dyDescent="0.2">
      <c r="A26" s="3" t="s">
        <v>21</v>
      </c>
    </row>
    <row r="27" spans="1:16" x14ac:dyDescent="0.2">
      <c r="B27" s="4" t="s">
        <v>16</v>
      </c>
      <c r="C27" s="5" t="s">
        <v>22</v>
      </c>
      <c r="D27" s="5" t="s">
        <v>23</v>
      </c>
      <c r="E27" s="5" t="s">
        <v>24</v>
      </c>
      <c r="F27" s="5" t="s">
        <v>25</v>
      </c>
      <c r="G27" s="5" t="s">
        <v>26</v>
      </c>
      <c r="H27" s="5" t="s">
        <v>27</v>
      </c>
      <c r="I27" s="5" t="s">
        <v>28</v>
      </c>
      <c r="J27" s="5" t="s">
        <v>29</v>
      </c>
      <c r="K27" s="4"/>
    </row>
    <row r="28" spans="1:16" x14ac:dyDescent="0.2">
      <c r="C28" s="4">
        <v>60</v>
      </c>
      <c r="D28" s="12">
        <f>1/(20-(C28-60))</f>
        <v>0.05</v>
      </c>
      <c r="E28" s="13">
        <f>1-D28</f>
        <v>0.95</v>
      </c>
      <c r="F28" s="12">
        <v>1</v>
      </c>
      <c r="G28" s="12">
        <f>F28*D28</f>
        <v>0.05</v>
      </c>
      <c r="H28" s="13">
        <f t="shared" ref="H28" si="0">(1/1.1^J28)*F28</f>
        <v>1</v>
      </c>
      <c r="I28" s="13">
        <f>(1/1.1^(J28+1))*G28</f>
        <v>4.5454545454545456E-2</v>
      </c>
      <c r="J28" s="4">
        <v>0</v>
      </c>
      <c r="K28" s="4"/>
    </row>
    <row r="29" spans="1:16" x14ac:dyDescent="0.2">
      <c r="C29" s="4">
        <v>61</v>
      </c>
      <c r="D29" s="12">
        <f>1/(20-(C29-60))</f>
        <v>5.2631578947368418E-2</v>
      </c>
      <c r="E29" s="13">
        <f t="shared" ref="E29:E37" si="1">1-D29</f>
        <v>0.94736842105263164</v>
      </c>
      <c r="F29" s="12">
        <f>F28*E28</f>
        <v>0.95</v>
      </c>
      <c r="G29" s="12">
        <f>F29*D29</f>
        <v>4.9999999999999996E-2</v>
      </c>
      <c r="H29" s="13">
        <f>(1/1.1^J29)*F29</f>
        <v>0.86363636363636354</v>
      </c>
      <c r="I29" s="13">
        <f t="shared" ref="I29:I37" si="2">(1/1.1^(J29+1))*G29</f>
        <v>4.1322314049586771E-2</v>
      </c>
      <c r="J29" s="4">
        <v>1</v>
      </c>
      <c r="K29" s="4"/>
    </row>
    <row r="30" spans="1:16" x14ac:dyDescent="0.2">
      <c r="C30" s="4">
        <v>62</v>
      </c>
      <c r="D30" s="12">
        <f t="shared" ref="D30:D37" si="3">1/(20-(C30-60))</f>
        <v>5.5555555555555552E-2</v>
      </c>
      <c r="E30" s="13">
        <f t="shared" si="1"/>
        <v>0.94444444444444442</v>
      </c>
      <c r="F30" s="12">
        <f>F29*E29</f>
        <v>0.9</v>
      </c>
      <c r="G30" s="12">
        <f t="shared" ref="G30:G37" si="4">F30*D30</f>
        <v>4.9999999999999996E-2</v>
      </c>
      <c r="H30" s="13">
        <f t="shared" ref="H30:H37" si="5">(1/1.1^J30)*F30</f>
        <v>0.74380165289256195</v>
      </c>
      <c r="I30" s="13">
        <f t="shared" si="2"/>
        <v>3.7565740045078871E-2</v>
      </c>
      <c r="J30" s="4">
        <v>2</v>
      </c>
      <c r="K30" s="4"/>
    </row>
    <row r="31" spans="1:16" x14ac:dyDescent="0.2">
      <c r="C31" s="4">
        <v>63</v>
      </c>
      <c r="D31" s="12">
        <f t="shared" si="3"/>
        <v>5.8823529411764705E-2</v>
      </c>
      <c r="E31" s="13">
        <f t="shared" si="1"/>
        <v>0.94117647058823528</v>
      </c>
      <c r="F31" s="12">
        <f t="shared" ref="F31:F37" si="6">F30*E30</f>
        <v>0.85</v>
      </c>
      <c r="G31" s="12">
        <f t="shared" si="4"/>
        <v>4.9999999999999996E-2</v>
      </c>
      <c r="H31" s="13">
        <f t="shared" si="5"/>
        <v>0.6386175807663409</v>
      </c>
      <c r="I31" s="13">
        <f t="shared" si="2"/>
        <v>3.4150672768253523E-2</v>
      </c>
      <c r="J31" s="4">
        <v>3</v>
      </c>
      <c r="K31" s="4"/>
    </row>
    <row r="32" spans="1:16" x14ac:dyDescent="0.2">
      <c r="C32" s="4">
        <v>64</v>
      </c>
      <c r="D32" s="12">
        <f t="shared" si="3"/>
        <v>6.25E-2</v>
      </c>
      <c r="E32" s="13">
        <f t="shared" si="1"/>
        <v>0.9375</v>
      </c>
      <c r="F32" s="12">
        <f t="shared" si="6"/>
        <v>0.79999999999999993</v>
      </c>
      <c r="G32" s="12">
        <f t="shared" si="4"/>
        <v>4.9999999999999996E-2</v>
      </c>
      <c r="H32" s="13">
        <f t="shared" si="5"/>
        <v>0.54641076429205637</v>
      </c>
      <c r="I32" s="13">
        <f t="shared" si="2"/>
        <v>3.1046066152957744E-2</v>
      </c>
      <c r="J32" s="4">
        <v>4</v>
      </c>
      <c r="K32" s="4"/>
    </row>
    <row r="33" spans="2:13" x14ac:dyDescent="0.2">
      <c r="C33" s="4">
        <v>65</v>
      </c>
      <c r="D33" s="12">
        <f t="shared" si="3"/>
        <v>6.6666666666666666E-2</v>
      </c>
      <c r="E33" s="13">
        <f t="shared" si="1"/>
        <v>0.93333333333333335</v>
      </c>
      <c r="F33" s="12">
        <f>F32*E32</f>
        <v>0.74999999999999989</v>
      </c>
      <c r="G33" s="12">
        <f t="shared" si="4"/>
        <v>4.9999999999999989E-2</v>
      </c>
      <c r="H33" s="13">
        <f t="shared" si="5"/>
        <v>0.46569099229436611</v>
      </c>
      <c r="I33" s="13">
        <f t="shared" si="2"/>
        <v>2.8223696502688855E-2</v>
      </c>
      <c r="J33" s="4">
        <v>5</v>
      </c>
      <c r="K33" s="4"/>
    </row>
    <row r="34" spans="2:13" x14ac:dyDescent="0.2">
      <c r="C34" s="4">
        <v>66</v>
      </c>
      <c r="D34" s="12">
        <f t="shared" si="3"/>
        <v>7.1428571428571425E-2</v>
      </c>
      <c r="E34" s="13">
        <f t="shared" si="1"/>
        <v>0.9285714285714286</v>
      </c>
      <c r="F34" s="12">
        <f t="shared" si="6"/>
        <v>0.7</v>
      </c>
      <c r="G34" s="12">
        <f t="shared" si="4"/>
        <v>4.9999999999999996E-2</v>
      </c>
      <c r="H34" s="13">
        <f t="shared" si="5"/>
        <v>0.39513175103764403</v>
      </c>
      <c r="I34" s="13">
        <f t="shared" si="2"/>
        <v>2.5657905911535321E-2</v>
      </c>
      <c r="J34" s="4">
        <v>6</v>
      </c>
      <c r="K34" s="4"/>
    </row>
    <row r="35" spans="2:13" x14ac:dyDescent="0.2">
      <c r="C35" s="4">
        <v>67</v>
      </c>
      <c r="D35" s="12">
        <f t="shared" si="3"/>
        <v>7.6923076923076927E-2</v>
      </c>
      <c r="E35" s="13">
        <f t="shared" si="1"/>
        <v>0.92307692307692313</v>
      </c>
      <c r="F35" s="12">
        <f t="shared" si="6"/>
        <v>0.65</v>
      </c>
      <c r="G35" s="12">
        <f t="shared" si="4"/>
        <v>0.05</v>
      </c>
      <c r="H35" s="13">
        <f t="shared" si="5"/>
        <v>0.33355277684995921</v>
      </c>
      <c r="I35" s="13">
        <f t="shared" si="2"/>
        <v>2.3325369010486659E-2</v>
      </c>
      <c r="J35" s="4">
        <v>7</v>
      </c>
      <c r="K35" s="4"/>
    </row>
    <row r="36" spans="2:13" x14ac:dyDescent="0.2">
      <c r="C36" s="4">
        <v>68</v>
      </c>
      <c r="D36" s="12">
        <f t="shared" si="3"/>
        <v>8.3333333333333329E-2</v>
      </c>
      <c r="E36" s="13">
        <f t="shared" si="1"/>
        <v>0.91666666666666663</v>
      </c>
      <c r="F36" s="12">
        <f t="shared" si="6"/>
        <v>0.60000000000000009</v>
      </c>
      <c r="G36" s="12">
        <f t="shared" si="4"/>
        <v>0.05</v>
      </c>
      <c r="H36" s="13">
        <f t="shared" si="5"/>
        <v>0.27990442812583993</v>
      </c>
      <c r="I36" s="13">
        <f t="shared" si="2"/>
        <v>2.1204880918624235E-2</v>
      </c>
      <c r="J36" s="4">
        <v>8</v>
      </c>
      <c r="K36" s="4"/>
    </row>
    <row r="37" spans="2:13" x14ac:dyDescent="0.2">
      <c r="C37" s="4">
        <v>69</v>
      </c>
      <c r="D37" s="12">
        <f t="shared" si="3"/>
        <v>9.0909090909090912E-2</v>
      </c>
      <c r="E37" s="13">
        <f t="shared" si="1"/>
        <v>0.90909090909090906</v>
      </c>
      <c r="F37" s="12">
        <f t="shared" si="6"/>
        <v>0.55000000000000004</v>
      </c>
      <c r="G37" s="12">
        <f t="shared" si="4"/>
        <v>0.05</v>
      </c>
      <c r="H37" s="13">
        <f t="shared" si="5"/>
        <v>0.23325369010486657</v>
      </c>
      <c r="I37" s="13">
        <f t="shared" si="2"/>
        <v>1.9277164471476576E-2</v>
      </c>
      <c r="J37" s="4">
        <v>9</v>
      </c>
      <c r="K37" s="4"/>
    </row>
    <row r="38" spans="2:13" x14ac:dyDescent="0.2">
      <c r="C38" s="4"/>
      <c r="D38" s="4"/>
      <c r="E38" s="4"/>
      <c r="F38" s="4"/>
      <c r="G38" s="4"/>
      <c r="H38" s="4"/>
      <c r="I38" s="4"/>
      <c r="J38" s="4"/>
      <c r="K38" s="4"/>
    </row>
    <row r="39" spans="2:13" x14ac:dyDescent="0.2">
      <c r="C39" s="4"/>
      <c r="D39" s="6" t="s">
        <v>30</v>
      </c>
      <c r="E39" s="13">
        <f>SUM(I28:I37)</f>
        <v>0.30722835528523401</v>
      </c>
      <c r="F39" s="4"/>
      <c r="G39" s="4" t="s">
        <v>51</v>
      </c>
      <c r="H39" s="4"/>
      <c r="J39" s="4"/>
      <c r="K39" s="4"/>
    </row>
    <row r="40" spans="2:13" x14ac:dyDescent="0.2">
      <c r="C40" s="4"/>
      <c r="D40" s="6" t="s">
        <v>31</v>
      </c>
      <c r="E40" s="13">
        <f>SUM(H28:H37)</f>
        <v>5.4999999999999991</v>
      </c>
      <c r="F40" s="4"/>
      <c r="G40" s="4" t="s">
        <v>52</v>
      </c>
      <c r="H40" s="4"/>
      <c r="J40" s="4"/>
      <c r="K40" s="4"/>
    </row>
    <row r="41" spans="2:13" x14ac:dyDescent="0.2">
      <c r="C41" s="4"/>
      <c r="D41" s="6" t="s">
        <v>32</v>
      </c>
      <c r="E41" s="11">
        <f>(1000*E39+50+10*E40)/((1-0.05-0.03)*E40)</f>
        <v>81.468054404196465</v>
      </c>
      <c r="F41" s="4"/>
      <c r="G41" s="4"/>
      <c r="H41" s="4"/>
      <c r="I41" s="4"/>
      <c r="J41" s="4"/>
      <c r="K41" s="4"/>
    </row>
    <row r="42" spans="2:13" x14ac:dyDescent="0.2">
      <c r="C42" s="4"/>
      <c r="D42" s="6" t="s">
        <v>33</v>
      </c>
      <c r="E42" s="11">
        <f>(1000*D37/1.1)-0.92*E41+10</f>
        <v>17.694018047312795</v>
      </c>
      <c r="F42" s="4"/>
      <c r="G42" s="4"/>
      <c r="H42" s="4"/>
      <c r="I42" s="4"/>
      <c r="J42" s="4"/>
      <c r="K42" s="4"/>
    </row>
    <row r="43" spans="2:13" x14ac:dyDescent="0.2">
      <c r="C43" s="4"/>
      <c r="D43" s="4"/>
      <c r="E43" s="4"/>
      <c r="F43" s="4"/>
      <c r="G43" s="4"/>
      <c r="H43" s="4"/>
      <c r="I43" s="4"/>
      <c r="J43" s="4"/>
      <c r="K43" s="4"/>
    </row>
    <row r="44" spans="2:13" x14ac:dyDescent="0.2">
      <c r="C44" s="4"/>
      <c r="D44" s="4"/>
      <c r="E44" s="4"/>
      <c r="F44" s="4"/>
      <c r="G44" s="4"/>
      <c r="H44" s="4"/>
      <c r="I44" s="4"/>
      <c r="J44" s="4"/>
      <c r="K44" s="4"/>
    </row>
    <row r="45" spans="2:13" x14ac:dyDescent="0.2">
      <c r="B45" s="4" t="s">
        <v>18</v>
      </c>
      <c r="C45" s="5"/>
      <c r="D45" s="5" t="s">
        <v>34</v>
      </c>
      <c r="E45" s="5" t="s">
        <v>35</v>
      </c>
      <c r="F45" s="5" t="s">
        <v>36</v>
      </c>
      <c r="G45" s="5" t="s">
        <v>37</v>
      </c>
      <c r="H45" s="5" t="s">
        <v>38</v>
      </c>
      <c r="I45" s="5" t="s">
        <v>39</v>
      </c>
      <c r="J45" s="5" t="s">
        <v>40</v>
      </c>
      <c r="K45" s="5" t="s">
        <v>41</v>
      </c>
      <c r="L45" s="5" t="s">
        <v>42</v>
      </c>
      <c r="M45" s="5" t="s">
        <v>43</v>
      </c>
    </row>
    <row r="46" spans="2:13" x14ac:dyDescent="0.2">
      <c r="C46" s="4">
        <v>61</v>
      </c>
      <c r="D46" s="4">
        <f ca="1">_xlfn.BINOM.INV(1,$E28,N39+RAND())</f>
        <v>1</v>
      </c>
      <c r="E46" s="4">
        <f t="shared" ref="E46:M46" ca="1" si="7">_xlfn.BINOM.INV(1,$E28,RAND())</f>
        <v>1</v>
      </c>
      <c r="F46" s="4">
        <f t="shared" ca="1" si="7"/>
        <v>1</v>
      </c>
      <c r="G46" s="4">
        <f t="shared" ca="1" si="7"/>
        <v>1</v>
      </c>
      <c r="H46" s="4">
        <f t="shared" ca="1" si="7"/>
        <v>1</v>
      </c>
      <c r="I46" s="4">
        <f t="shared" ca="1" si="7"/>
        <v>1</v>
      </c>
      <c r="J46" s="4">
        <f t="shared" ca="1" si="7"/>
        <v>1</v>
      </c>
      <c r="K46" s="4">
        <f t="shared" ca="1" si="7"/>
        <v>1</v>
      </c>
      <c r="L46" s="4">
        <f ca="1">_xlfn.BINOM.INV(1,$E28,RAND())</f>
        <v>1</v>
      </c>
      <c r="M46" s="4">
        <f t="shared" ca="1" si="7"/>
        <v>1</v>
      </c>
    </row>
    <row r="47" spans="2:13" x14ac:dyDescent="0.2">
      <c r="C47" s="4">
        <v>62</v>
      </c>
      <c r="D47" s="4">
        <f ca="1">MIN(D46,_xlfn.BINOM.INV(1,$E29,RAND()))</f>
        <v>1</v>
      </c>
      <c r="E47" s="4">
        <f t="shared" ref="E47:M54" ca="1" si="8">MIN(E46,_xlfn.BINOM.INV(1,$E29,RAND()))</f>
        <v>1</v>
      </c>
      <c r="F47" s="4">
        <f t="shared" ca="1" si="8"/>
        <v>1</v>
      </c>
      <c r="G47" s="4">
        <f t="shared" ca="1" si="8"/>
        <v>1</v>
      </c>
      <c r="H47" s="4">
        <f t="shared" ca="1" si="8"/>
        <v>1</v>
      </c>
      <c r="I47" s="4">
        <f t="shared" ca="1" si="8"/>
        <v>1</v>
      </c>
      <c r="J47" s="4">
        <f t="shared" ca="1" si="8"/>
        <v>1</v>
      </c>
      <c r="K47" s="4">
        <f t="shared" ca="1" si="8"/>
        <v>1</v>
      </c>
      <c r="L47" s="4">
        <f t="shared" ca="1" si="8"/>
        <v>1</v>
      </c>
      <c r="M47" s="4">
        <f t="shared" ca="1" si="8"/>
        <v>1</v>
      </c>
    </row>
    <row r="48" spans="2:13" x14ac:dyDescent="0.2">
      <c r="C48" s="4">
        <v>63</v>
      </c>
      <c r="D48" s="4">
        <f t="shared" ref="D48:D54" ca="1" si="9">MIN(D47,_xlfn.BINOM.INV(1,$E30,RAND()))</f>
        <v>1</v>
      </c>
      <c r="E48" s="4">
        <f t="shared" ca="1" si="8"/>
        <v>1</v>
      </c>
      <c r="F48" s="4">
        <f t="shared" ca="1" si="8"/>
        <v>1</v>
      </c>
      <c r="G48" s="4">
        <f t="shared" ca="1" si="8"/>
        <v>1</v>
      </c>
      <c r="H48" s="4">
        <f t="shared" ca="1" si="8"/>
        <v>1</v>
      </c>
      <c r="I48" s="4">
        <f t="shared" ca="1" si="8"/>
        <v>1</v>
      </c>
      <c r="J48" s="4">
        <f t="shared" ca="1" si="8"/>
        <v>1</v>
      </c>
      <c r="K48" s="4">
        <f t="shared" ca="1" si="8"/>
        <v>1</v>
      </c>
      <c r="L48" s="4">
        <f t="shared" ca="1" si="8"/>
        <v>1</v>
      </c>
      <c r="M48" s="4">
        <f t="shared" ca="1" si="8"/>
        <v>1</v>
      </c>
    </row>
    <row r="49" spans="3:14" x14ac:dyDescent="0.2">
      <c r="C49" s="4">
        <v>64</v>
      </c>
      <c r="D49" s="4">
        <f t="shared" ca="1" si="9"/>
        <v>1</v>
      </c>
      <c r="E49" s="4">
        <f t="shared" ca="1" si="8"/>
        <v>1</v>
      </c>
      <c r="F49" s="4">
        <f t="shared" ca="1" si="8"/>
        <v>1</v>
      </c>
      <c r="G49" s="4">
        <f t="shared" ca="1" si="8"/>
        <v>1</v>
      </c>
      <c r="H49" s="4">
        <f t="shared" ca="1" si="8"/>
        <v>1</v>
      </c>
      <c r="I49" s="4">
        <f t="shared" ca="1" si="8"/>
        <v>1</v>
      </c>
      <c r="J49" s="4">
        <f t="shared" ca="1" si="8"/>
        <v>1</v>
      </c>
      <c r="K49" s="4">
        <f t="shared" ca="1" si="8"/>
        <v>1</v>
      </c>
      <c r="L49" s="4">
        <f t="shared" ca="1" si="8"/>
        <v>1</v>
      </c>
      <c r="M49" s="4">
        <f t="shared" ca="1" si="8"/>
        <v>1</v>
      </c>
    </row>
    <row r="50" spans="3:14" x14ac:dyDescent="0.2">
      <c r="C50" s="4">
        <v>65</v>
      </c>
      <c r="D50" s="4">
        <f t="shared" ca="1" si="9"/>
        <v>1</v>
      </c>
      <c r="E50" s="4">
        <f t="shared" ca="1" si="8"/>
        <v>1</v>
      </c>
      <c r="F50" s="4">
        <f t="shared" ca="1" si="8"/>
        <v>0</v>
      </c>
      <c r="G50" s="4">
        <f t="shared" ca="1" si="8"/>
        <v>1</v>
      </c>
      <c r="H50" s="4">
        <f ca="1">MIN(H49,_xlfn.BINOM.INV(1,$E32,RAND()))</f>
        <v>1</v>
      </c>
      <c r="I50" s="4">
        <f t="shared" ca="1" si="8"/>
        <v>1</v>
      </c>
      <c r="J50" s="4">
        <f t="shared" ca="1" si="8"/>
        <v>0</v>
      </c>
      <c r="K50" s="4">
        <f t="shared" ca="1" si="8"/>
        <v>1</v>
      </c>
      <c r="L50" s="4">
        <f t="shared" ca="1" si="8"/>
        <v>0</v>
      </c>
      <c r="M50" s="4">
        <f t="shared" ca="1" si="8"/>
        <v>1</v>
      </c>
    </row>
    <row r="51" spans="3:14" x14ac:dyDescent="0.2">
      <c r="C51" s="4">
        <v>66</v>
      </c>
      <c r="D51" s="4">
        <f t="shared" ca="1" si="9"/>
        <v>1</v>
      </c>
      <c r="E51" s="4">
        <f t="shared" ca="1" si="8"/>
        <v>1</v>
      </c>
      <c r="F51" s="4">
        <f t="shared" ca="1" si="8"/>
        <v>0</v>
      </c>
      <c r="G51" s="4">
        <f t="shared" ca="1" si="8"/>
        <v>1</v>
      </c>
      <c r="H51" s="4">
        <f t="shared" ca="1" si="8"/>
        <v>1</v>
      </c>
      <c r="I51" s="4">
        <f t="shared" ca="1" si="8"/>
        <v>1</v>
      </c>
      <c r="J51" s="4">
        <f t="shared" ca="1" si="8"/>
        <v>0</v>
      </c>
      <c r="K51" s="4">
        <f t="shared" ca="1" si="8"/>
        <v>1</v>
      </c>
      <c r="L51" s="4">
        <f t="shared" ca="1" si="8"/>
        <v>0</v>
      </c>
      <c r="M51" s="4">
        <f t="shared" ca="1" si="8"/>
        <v>1</v>
      </c>
    </row>
    <row r="52" spans="3:14" x14ac:dyDescent="0.2">
      <c r="C52" s="4">
        <v>67</v>
      </c>
      <c r="D52" s="4">
        <f t="shared" ca="1" si="9"/>
        <v>1</v>
      </c>
      <c r="E52" s="4">
        <f t="shared" ca="1" si="8"/>
        <v>1</v>
      </c>
      <c r="F52" s="4">
        <f t="shared" ca="1" si="8"/>
        <v>0</v>
      </c>
      <c r="G52" s="4">
        <f t="shared" ca="1" si="8"/>
        <v>1</v>
      </c>
      <c r="H52" s="4">
        <f t="shared" ca="1" si="8"/>
        <v>1</v>
      </c>
      <c r="I52" s="4">
        <f t="shared" ca="1" si="8"/>
        <v>1</v>
      </c>
      <c r="J52" s="4">
        <f t="shared" ca="1" si="8"/>
        <v>0</v>
      </c>
      <c r="K52" s="4">
        <f t="shared" ca="1" si="8"/>
        <v>1</v>
      </c>
      <c r="L52" s="4">
        <f t="shared" ca="1" si="8"/>
        <v>0</v>
      </c>
      <c r="M52" s="4">
        <f t="shared" ca="1" si="8"/>
        <v>1</v>
      </c>
    </row>
    <row r="53" spans="3:14" x14ac:dyDescent="0.2">
      <c r="C53" s="4">
        <v>68</v>
      </c>
      <c r="D53" s="4">
        <f t="shared" ca="1" si="9"/>
        <v>1</v>
      </c>
      <c r="E53" s="4">
        <f t="shared" ca="1" si="8"/>
        <v>1</v>
      </c>
      <c r="F53" s="4">
        <f t="shared" ca="1" si="8"/>
        <v>0</v>
      </c>
      <c r="G53" s="4">
        <f t="shared" ca="1" si="8"/>
        <v>0</v>
      </c>
      <c r="H53" s="4">
        <f t="shared" ca="1" si="8"/>
        <v>1</v>
      </c>
      <c r="I53" s="4">
        <f t="shared" ca="1" si="8"/>
        <v>1</v>
      </c>
      <c r="J53" s="4">
        <f t="shared" ca="1" si="8"/>
        <v>0</v>
      </c>
      <c r="K53" s="4">
        <f t="shared" ca="1" si="8"/>
        <v>1</v>
      </c>
      <c r="L53" s="4">
        <f t="shared" ca="1" si="8"/>
        <v>0</v>
      </c>
      <c r="M53" s="4">
        <f t="shared" ca="1" si="8"/>
        <v>1</v>
      </c>
    </row>
    <row r="54" spans="3:14" x14ac:dyDescent="0.2">
      <c r="C54" s="4">
        <v>69</v>
      </c>
      <c r="D54" s="4">
        <f t="shared" ca="1" si="9"/>
        <v>1</v>
      </c>
      <c r="E54" s="4">
        <f t="shared" ca="1" si="8"/>
        <v>1</v>
      </c>
      <c r="F54" s="4">
        <f t="shared" ca="1" si="8"/>
        <v>0</v>
      </c>
      <c r="G54" s="4">
        <f t="shared" ca="1" si="8"/>
        <v>0</v>
      </c>
      <c r="H54" s="4">
        <f t="shared" ca="1" si="8"/>
        <v>1</v>
      </c>
      <c r="I54" s="4">
        <f t="shared" ca="1" si="8"/>
        <v>1</v>
      </c>
      <c r="J54" s="4">
        <f t="shared" ca="1" si="8"/>
        <v>0</v>
      </c>
      <c r="K54" s="4">
        <f t="shared" ca="1" si="8"/>
        <v>1</v>
      </c>
      <c r="L54" s="4">
        <f t="shared" ca="1" si="8"/>
        <v>0</v>
      </c>
      <c r="M54" s="4">
        <f t="shared" ca="1" si="8"/>
        <v>1</v>
      </c>
    </row>
    <row r="55" spans="3:14" x14ac:dyDescent="0.2">
      <c r="C55" s="4">
        <v>70</v>
      </c>
      <c r="D55" s="4">
        <f ca="1">MIN(D54,_xlfn.BINOM.INV(1,$E37,RAND()))</f>
        <v>0</v>
      </c>
      <c r="E55" s="4">
        <f t="shared" ref="E55:M55" ca="1" si="10">MIN(E54,_xlfn.BINOM.INV(1,$E37,RAND()))</f>
        <v>1</v>
      </c>
      <c r="F55" s="4">
        <f ca="1">MIN(F54,_xlfn.BINOM.INV(1,$E37,RAND()))</f>
        <v>0</v>
      </c>
      <c r="G55" s="4">
        <f t="shared" ca="1" si="10"/>
        <v>0</v>
      </c>
      <c r="H55" s="4">
        <f t="shared" ca="1" si="10"/>
        <v>1</v>
      </c>
      <c r="I55" s="4">
        <f t="shared" ca="1" si="10"/>
        <v>1</v>
      </c>
      <c r="J55" s="4">
        <f ca="1">MIN(J54,_xlfn.BINOM.INV(1,$E37,RAND()))</f>
        <v>0</v>
      </c>
      <c r="K55" s="4">
        <f t="shared" ca="1" si="10"/>
        <v>1</v>
      </c>
      <c r="L55" s="4">
        <f t="shared" ca="1" si="10"/>
        <v>0</v>
      </c>
      <c r="M55" s="4">
        <f t="shared" ca="1" si="10"/>
        <v>1</v>
      </c>
    </row>
    <row r="56" spans="3:14" s="4" customFormat="1" x14ac:dyDescent="0.2">
      <c r="C56" s="6" t="s">
        <v>44</v>
      </c>
      <c r="D56" s="11">
        <f ca="1">IF(D54=1,1.5*$E$42,0)</f>
        <v>26.541027070969193</v>
      </c>
      <c r="E56" s="11">
        <f ca="1">IF(E54=1,1.5*$E$42,0)</f>
        <v>26.541027070969193</v>
      </c>
      <c r="F56" s="11">
        <f t="shared" ref="F56:M56" ca="1" si="11">IF(F54=1,1.5*$E$42,0)</f>
        <v>0</v>
      </c>
      <c r="G56" s="11">
        <f t="shared" ca="1" si="11"/>
        <v>0</v>
      </c>
      <c r="H56" s="11">
        <f t="shared" ca="1" si="11"/>
        <v>26.541027070969193</v>
      </c>
      <c r="I56" s="11">
        <f t="shared" ca="1" si="11"/>
        <v>26.541027070969193</v>
      </c>
      <c r="J56" s="11">
        <f t="shared" ca="1" si="11"/>
        <v>0</v>
      </c>
      <c r="K56" s="11">
        <f t="shared" ca="1" si="11"/>
        <v>26.541027070969193</v>
      </c>
      <c r="L56" s="11">
        <f t="shared" ca="1" si="11"/>
        <v>0</v>
      </c>
      <c r="M56" s="11">
        <f t="shared" ca="1" si="11"/>
        <v>26.541027070969193</v>
      </c>
    </row>
    <row r="57" spans="3:14" s="4" customFormat="1" x14ac:dyDescent="0.2">
      <c r="C57" s="6" t="s">
        <v>45</v>
      </c>
      <c r="D57" s="11">
        <f ca="1">IF(D54=1,$E$41,0)</f>
        <v>81.468054404196465</v>
      </c>
      <c r="E57" s="11">
        <f ca="1">IF(E54=1,$E$41,0)</f>
        <v>81.468054404196465</v>
      </c>
      <c r="F57" s="11">
        <f t="shared" ref="F57:M57" ca="1" si="12">IF(F54=1,$E$41,0)</f>
        <v>0</v>
      </c>
      <c r="G57" s="11">
        <f t="shared" ca="1" si="12"/>
        <v>0</v>
      </c>
      <c r="H57" s="11">
        <f t="shared" ca="1" si="12"/>
        <v>81.468054404196465</v>
      </c>
      <c r="I57" s="11">
        <f t="shared" ca="1" si="12"/>
        <v>81.468054404196465</v>
      </c>
      <c r="J57" s="11">
        <f t="shared" ca="1" si="12"/>
        <v>0</v>
      </c>
      <c r="K57" s="11">
        <f t="shared" ca="1" si="12"/>
        <v>81.468054404196465</v>
      </c>
      <c r="L57" s="11">
        <f t="shared" ca="1" si="12"/>
        <v>0</v>
      </c>
      <c r="M57" s="11">
        <f t="shared" ca="1" si="12"/>
        <v>81.468054404196465</v>
      </c>
    </row>
    <row r="58" spans="3:14" s="4" customFormat="1" x14ac:dyDescent="0.2">
      <c r="C58" s="6" t="s">
        <v>46</v>
      </c>
      <c r="D58" s="11">
        <f ca="1">IF(D54=1,10+0.05*$E$41,0)</f>
        <v>14.073402720209824</v>
      </c>
      <c r="E58" s="11">
        <f t="shared" ref="E58:M58" ca="1" si="13">IF(E54=1,10+0.05*$E$41,0)</f>
        <v>14.073402720209824</v>
      </c>
      <c r="F58" s="11">
        <f ca="1">IF(F54=1,10+0.05*$E$41,0)</f>
        <v>0</v>
      </c>
      <c r="G58" s="11">
        <f t="shared" ca="1" si="13"/>
        <v>0</v>
      </c>
      <c r="H58" s="11">
        <f t="shared" ca="1" si="13"/>
        <v>14.073402720209824</v>
      </c>
      <c r="I58" s="11">
        <f t="shared" ca="1" si="13"/>
        <v>14.073402720209824</v>
      </c>
      <c r="J58" s="11">
        <f t="shared" ca="1" si="13"/>
        <v>0</v>
      </c>
      <c r="K58" s="11">
        <f t="shared" ca="1" si="13"/>
        <v>14.073402720209824</v>
      </c>
      <c r="L58" s="11">
        <f t="shared" ca="1" si="13"/>
        <v>0</v>
      </c>
      <c r="M58" s="11">
        <f t="shared" ca="1" si="13"/>
        <v>14.073402720209824</v>
      </c>
    </row>
    <row r="59" spans="3:14" s="4" customFormat="1" x14ac:dyDescent="0.2">
      <c r="C59" s="6" t="s">
        <v>47</v>
      </c>
      <c r="D59" s="11">
        <f ca="1">IF(AND(D55=0,SUM(D46:D54)=9),1000,0)</f>
        <v>1000</v>
      </c>
      <c r="E59" s="11">
        <f t="shared" ref="E59:M59" ca="1" si="14">IF(AND(E55=0,SUM(E46:E54)=9),1000,0)</f>
        <v>0</v>
      </c>
      <c r="F59" s="11">
        <f t="shared" ca="1" si="14"/>
        <v>0</v>
      </c>
      <c r="G59" s="11">
        <f t="shared" ca="1" si="14"/>
        <v>0</v>
      </c>
      <c r="H59" s="11">
        <f t="shared" ca="1" si="14"/>
        <v>0</v>
      </c>
      <c r="I59" s="11">
        <f t="shared" ca="1" si="14"/>
        <v>0</v>
      </c>
      <c r="J59" s="11">
        <f t="shared" ca="1" si="14"/>
        <v>0</v>
      </c>
      <c r="K59" s="11">
        <f t="shared" ca="1" si="14"/>
        <v>0</v>
      </c>
      <c r="L59" s="11">
        <f t="shared" ca="1" si="14"/>
        <v>0</v>
      </c>
      <c r="M59" s="11">
        <f t="shared" ca="1" si="14"/>
        <v>0</v>
      </c>
    </row>
    <row r="60" spans="3:14" s="4" customFormat="1" x14ac:dyDescent="0.2">
      <c r="C60" s="6" t="s">
        <v>48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</row>
    <row r="61" spans="3:14" s="4" customFormat="1" x14ac:dyDescent="0.2">
      <c r="C61" s="6" t="s">
        <v>49</v>
      </c>
      <c r="D61" s="10">
        <f ca="1">(D56+D57-D58)*1.1-D59-D60</f>
        <v>-896.67075336954861</v>
      </c>
      <c r="E61" s="10">
        <f t="shared" ref="E61:M61" ca="1" si="15">(E56+E57-E58)*1.1-E59-E60</f>
        <v>103.32924663045142</v>
      </c>
      <c r="F61" s="10">
        <f t="shared" ca="1" si="15"/>
        <v>0</v>
      </c>
      <c r="G61" s="10">
        <f t="shared" ca="1" si="15"/>
        <v>0</v>
      </c>
      <c r="H61" s="10">
        <f t="shared" ca="1" si="15"/>
        <v>103.32924663045142</v>
      </c>
      <c r="I61" s="10">
        <f t="shared" ca="1" si="15"/>
        <v>103.32924663045142</v>
      </c>
      <c r="J61" s="10">
        <f t="shared" ca="1" si="15"/>
        <v>0</v>
      </c>
      <c r="K61" s="10">
        <f t="shared" ca="1" si="15"/>
        <v>103.32924663045142</v>
      </c>
      <c r="L61" s="10">
        <f t="shared" ca="1" si="15"/>
        <v>0</v>
      </c>
      <c r="M61" s="10">
        <f t="shared" ca="1" si="15"/>
        <v>103.32924663045142</v>
      </c>
    </row>
    <row r="63" spans="3:14" x14ac:dyDescent="0.2">
      <c r="C63" s="6" t="s">
        <v>50</v>
      </c>
      <c r="D63" s="10">
        <f ca="1">AVERAGE(D61:M61)</f>
        <v>-38.002452021729162</v>
      </c>
    </row>
    <row r="64" spans="3:14" x14ac:dyDescent="0.2">
      <c r="N64" s="7"/>
    </row>
  </sheetData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12876BF99174495969B40A2CCE936" ma:contentTypeVersion="14" ma:contentTypeDescription="Create a new document." ma:contentTypeScope="" ma:versionID="e004dc5edad5fc83a94100ac7e1f169a">
  <xsd:schema xmlns:xsd="http://www.w3.org/2001/XMLSchema" xmlns:xs="http://www.w3.org/2001/XMLSchema" xmlns:p="http://schemas.microsoft.com/office/2006/metadata/properties" xmlns:ns2="05b6181a-c904-4655-b2f7-1142e902bf06" xmlns:ns3="e6a6c799-c6e2-4631-9e51-49b6455692b6" xmlns:ns4="582f45e6-6ab6-411b-96ff-113e9e3561c0" targetNamespace="http://schemas.microsoft.com/office/2006/metadata/properties" ma:root="true" ma:fieldsID="ef133f0aec04e8653dab3eebc03a5253" ns2:_="" ns3:_="" ns4:_="">
    <xsd:import namespace="05b6181a-c904-4655-b2f7-1142e902bf06"/>
    <xsd:import namespace="e6a6c799-c6e2-4631-9e51-49b6455692b6"/>
    <xsd:import namespace="582f45e6-6ab6-411b-96ff-113e9e3561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6181a-c904-4655-b2f7-1142e902bf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0c6bb75-2e97-4731-a359-8b11b00b87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6c799-c6e2-4631-9e51-49b6455692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2f45e6-6ab6-411b-96ff-113e9e3561c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5746bf1-ec70-464c-81d3-377bba710f4c}" ma:internalName="TaxCatchAll" ma:showField="CatchAllData" ma:web="582f45e6-6ab6-411b-96ff-113e9e3561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b6181a-c904-4655-b2f7-1142e902bf06">
      <Terms xmlns="http://schemas.microsoft.com/office/infopath/2007/PartnerControls"/>
    </lcf76f155ced4ddcb4097134ff3c332f>
    <TaxCatchAll xmlns="582f45e6-6ab6-411b-96ff-113e9e3561c0" xsi:nil="true"/>
  </documentManagement>
</p:properties>
</file>

<file path=customXml/itemProps1.xml><?xml version="1.0" encoding="utf-8"?>
<ds:datastoreItem xmlns:ds="http://schemas.openxmlformats.org/officeDocument/2006/customXml" ds:itemID="{9068B9CF-5E94-4126-AE11-C6B5EF2CA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b6181a-c904-4655-b2f7-1142e902bf06"/>
    <ds:schemaRef ds:uri="e6a6c799-c6e2-4631-9e51-49b6455692b6"/>
    <ds:schemaRef ds:uri="582f45e6-6ab6-411b-96ff-113e9e3561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F9226D-3CBD-410E-A7DD-A6F0606854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7AC864-3375-4026-8B73-3ABEE00CB6A2}">
  <ds:schemaRefs>
    <ds:schemaRef ds:uri="http://schemas.microsoft.com/office/2006/metadata/properties"/>
    <ds:schemaRef ds:uri="http://schemas.microsoft.com/office/infopath/2007/PartnerControls"/>
    <ds:schemaRef ds:uri="05b6181a-c904-4655-b2f7-1142e902bf06"/>
    <ds:schemaRef ds:uri="582f45e6-6ab6-411b-96ff-113e9e3561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LK</dc:creator>
  <cp:keywords/>
  <dc:description/>
  <cp:lastModifiedBy>Melania Nica</cp:lastModifiedBy>
  <cp:revision/>
  <dcterms:created xsi:type="dcterms:W3CDTF">2015-06-05T18:17:20Z</dcterms:created>
  <dcterms:modified xsi:type="dcterms:W3CDTF">2024-02-22T13:20:29Z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0x01010047E12876BF99174495969B40A2CCE936</vt:lpwstr>
  </property>
  <property fmtid="{D5CDD505-2E9C-101B-9397-08002B2CF9AE}" pid="3" name="MediaServiceImageTags">
    <vt:lpwstr/>
  </property>
</Properties>
</file>