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mulprod-my.sharepoint.com/personal/ahw849_qmul_ac_uk/Documents/MTH5125/"/>
    </mc:Choice>
  </mc:AlternateContent>
  <xr:revisionPtr revIDLastSave="9" documentId="14_{4D5BCEC2-D209-499F-A50E-772032E92464}" xr6:coauthVersionLast="47" xr6:coauthVersionMax="47" xr10:uidLastSave="{01AC5EA5-37BA-4E0A-BACF-67FF39059656}"/>
  <bookViews>
    <workbookView xWindow="-120" yWindow="-120" windowWidth="20730" windowHeight="11160" xr2:uid="{657BB3CD-195A-4FCF-A782-31EF70171B4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  <c r="G13" i="2"/>
  <c r="G14" i="2"/>
  <c r="G15" i="2"/>
  <c r="G12" i="2"/>
  <c r="F20" i="1"/>
  <c r="G13" i="1"/>
  <c r="G14" i="1"/>
  <c r="G15" i="1"/>
  <c r="G12" i="1"/>
  <c r="C30" i="2"/>
  <c r="M29" i="2"/>
  <c r="C31" i="2"/>
  <c r="G31" i="2" s="1"/>
  <c r="L9" i="2"/>
  <c r="J4" i="2"/>
  <c r="D30" i="2"/>
  <c r="C14" i="2"/>
  <c r="F29" i="2"/>
  <c r="F28" i="2"/>
  <c r="D12" i="2"/>
  <c r="D29" i="2"/>
  <c r="C29" i="2"/>
  <c r="E28" i="2"/>
  <c r="D28" i="2"/>
  <c r="E29" i="2" s="1"/>
  <c r="E30" i="2" s="1"/>
  <c r="C28" i="2"/>
  <c r="C24" i="2"/>
  <c r="C15" i="2"/>
  <c r="C13" i="2"/>
  <c r="C12" i="2"/>
  <c r="F15" i="2"/>
  <c r="F13" i="2"/>
  <c r="F12" i="2"/>
  <c r="D14" i="2"/>
  <c r="D13" i="2"/>
  <c r="E12" i="2"/>
  <c r="C24" i="1"/>
  <c r="C8" i="2"/>
  <c r="L4" i="2"/>
  <c r="L8" i="2" s="1"/>
  <c r="K4" i="2"/>
  <c r="K8" i="2" s="1"/>
  <c r="J8" i="2"/>
  <c r="E13" i="1"/>
  <c r="J8" i="1"/>
  <c r="C39" i="1"/>
  <c r="C38" i="1"/>
  <c r="C37" i="1"/>
  <c r="C36" i="1"/>
  <c r="E34" i="1"/>
  <c r="C34" i="1"/>
  <c r="E33" i="1"/>
  <c r="C33" i="1"/>
  <c r="C26" i="1"/>
  <c r="K9" i="1"/>
  <c r="E12" i="1"/>
  <c r="D14" i="1"/>
  <c r="C8" i="1"/>
  <c r="C25" i="1" s="1"/>
  <c r="C12" i="1"/>
  <c r="L4" i="1"/>
  <c r="L8" i="1" s="1"/>
  <c r="C14" i="1" s="1"/>
  <c r="K4" i="1"/>
  <c r="K8" i="1" s="1"/>
  <c r="C13" i="1" s="1"/>
  <c r="J4" i="1"/>
  <c r="G16" i="2" l="1"/>
  <c r="F19" i="2" s="1"/>
  <c r="F30" i="2"/>
  <c r="F31" i="2"/>
  <c r="F14" i="2"/>
  <c r="E13" i="2"/>
  <c r="N8" i="2"/>
  <c r="E14" i="2"/>
  <c r="F13" i="1"/>
  <c r="F14" i="1"/>
  <c r="F12" i="1"/>
  <c r="N8" i="1"/>
  <c r="C15" i="1" s="1"/>
  <c r="D12" i="1"/>
  <c r="D13" i="1"/>
  <c r="F32" i="2" l="1"/>
  <c r="E15" i="2"/>
  <c r="C30" i="1"/>
  <c r="C31" i="1" s="1"/>
  <c r="E14" i="1"/>
  <c r="C28" i="1"/>
  <c r="C29" i="1" s="1"/>
  <c r="F16" i="1"/>
  <c r="F15" i="1"/>
  <c r="F16" i="2" l="1"/>
  <c r="E15" i="1"/>
  <c r="G16" i="1"/>
  <c r="F24" i="2" l="1"/>
  <c r="G28" i="2" s="1"/>
  <c r="G29" i="2" l="1"/>
  <c r="G30" i="2"/>
  <c r="G32" i="2" l="1"/>
  <c r="F34" i="2" s="1"/>
</calcChain>
</file>

<file path=xl/sharedStrings.xml><?xml version="1.0" encoding="utf-8"?>
<sst xmlns="http://schemas.openxmlformats.org/spreadsheetml/2006/main" count="97" uniqueCount="46">
  <si>
    <t>[x]</t>
  </si>
  <si>
    <t>[41]</t>
  </si>
  <si>
    <t>l_[x]</t>
  </si>
  <si>
    <t>l_[x]+1</t>
  </si>
  <si>
    <t>x+4</t>
  </si>
  <si>
    <t>l_[x]+3</t>
  </si>
  <si>
    <t>l_[x]+2</t>
  </si>
  <si>
    <t>d_[41]</t>
  </si>
  <si>
    <t>d_[41]+1</t>
  </si>
  <si>
    <t>d_[41]+2</t>
  </si>
  <si>
    <t>_2|q_[41]+1</t>
  </si>
  <si>
    <t>Pr[K&gt;=3]</t>
  </si>
  <si>
    <t>q_[41]</t>
  </si>
  <si>
    <t>Pr[K=0]</t>
  </si>
  <si>
    <t>Pr[K=1]</t>
  </si>
  <si>
    <t>Pr[K=2]</t>
  </si>
  <si>
    <t>k</t>
  </si>
  <si>
    <t>&gt;=3</t>
  </si>
  <si>
    <t>Pr(K=k)</t>
  </si>
  <si>
    <t>v^(k+1)</t>
  </si>
  <si>
    <t>v</t>
  </si>
  <si>
    <t>Pr(K=k)*v^(k+1)</t>
  </si>
  <si>
    <t>=EPV Income</t>
  </si>
  <si>
    <t>EPV Benefit outgo ($1)=</t>
  </si>
  <si>
    <t>Q6.3</t>
  </si>
  <si>
    <t>b)</t>
  </si>
  <si>
    <t>L1</t>
  </si>
  <si>
    <t>P=</t>
  </si>
  <si>
    <t>with prob</t>
  </si>
  <si>
    <t>E(L1)</t>
  </si>
  <si>
    <t>Var(L1)</t>
  </si>
  <si>
    <t>E(L1)^2</t>
  </si>
  <si>
    <t>STDEV(L1)</t>
  </si>
  <si>
    <t>c)</t>
  </si>
  <si>
    <t>STDEV (L1)</t>
  </si>
  <si>
    <t>P</t>
  </si>
  <si>
    <t>B</t>
  </si>
  <si>
    <t>Q7.8</t>
  </si>
  <si>
    <t>1|q_[41]+1</t>
  </si>
  <si>
    <t>1|p41+1=1-1|q41+1</t>
  </si>
  <si>
    <t>Note that the outcome is the same for the insurer if the insured dies</t>
  </si>
  <si>
    <t xml:space="preserve"> between 42 to 43 ot survives to 43. Probability of benefit payment is the probability that the insured survives from 41 one year </t>
  </si>
  <si>
    <t>ä_k+1</t>
  </si>
  <si>
    <t>P*Pr(K=k)*ä_k+1</t>
  </si>
  <si>
    <t>Pr(K=k)*ä_k+1</t>
  </si>
  <si>
    <t>200,000*EPV Benefit outgo ($1)/EPV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</si>
</sst>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quotePrefix="1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3" fontId="0" fillId="0" borderId="0" xfId="0" applyNumberFormat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94774-C038-4397-A86E-B2A39CD4BA00}">
  <dimension ref="A1:N39"/>
  <sheetViews>
    <sheetView tabSelected="1" workbookViewId="0">
      <selection activeCell="F9" sqref="F9"/>
    </sheetView>
  </sheetViews>
  <sheetFormatPr defaultRowHeight="15" x14ac:dyDescent="0.25"/>
  <cols>
    <col min="2" max="2" width="9.5703125" bestFit="1" customWidth="1"/>
    <col min="3" max="3" width="11.85546875" bestFit="1" customWidth="1"/>
    <col min="4" max="4" width="12.42578125" customWidth="1"/>
    <col min="5" max="5" width="20.85546875" bestFit="1" customWidth="1"/>
    <col min="6" max="6" width="15" bestFit="1" customWidth="1"/>
    <col min="10" max="10" width="9.42578125" bestFit="1" customWidth="1"/>
    <col min="11" max="11" width="11.140625" bestFit="1" customWidth="1"/>
    <col min="12" max="12" width="11.85546875" bestFit="1" customWidth="1"/>
  </cols>
  <sheetData>
    <row r="1" spans="1:14" x14ac:dyDescent="0.25">
      <c r="A1" t="s">
        <v>24</v>
      </c>
    </row>
    <row r="2" spans="1:14" ht="15.75" thickBot="1" x14ac:dyDescent="0.3"/>
    <row r="3" spans="1:14" x14ac:dyDescent="0.25">
      <c r="B3" s="2" t="s">
        <v>0</v>
      </c>
      <c r="C3" s="3" t="s">
        <v>2</v>
      </c>
      <c r="D3" s="3" t="s">
        <v>3</v>
      </c>
      <c r="E3" s="3" t="s">
        <v>6</v>
      </c>
      <c r="F3" s="3" t="s">
        <v>6</v>
      </c>
      <c r="G3" s="3" t="s">
        <v>5</v>
      </c>
      <c r="H3" s="4" t="s">
        <v>4</v>
      </c>
      <c r="J3" s="2" t="s">
        <v>7</v>
      </c>
      <c r="K3" s="3" t="s">
        <v>8</v>
      </c>
      <c r="L3" s="4" t="s">
        <v>9</v>
      </c>
    </row>
    <row r="4" spans="1:14" ht="15.75" thickBot="1" x14ac:dyDescent="0.3">
      <c r="B4" s="5" t="s">
        <v>1</v>
      </c>
      <c r="C4" s="6">
        <v>99802</v>
      </c>
      <c r="D4" s="6">
        <v>99689</v>
      </c>
      <c r="E4" s="6">
        <v>99502</v>
      </c>
      <c r="F4" s="6">
        <v>99283</v>
      </c>
      <c r="G4" s="6">
        <v>99033</v>
      </c>
      <c r="H4" s="7">
        <v>45</v>
      </c>
      <c r="J4" s="5">
        <f>C4-D4</f>
        <v>113</v>
      </c>
      <c r="K4" s="6">
        <f>D4-E4</f>
        <v>187</v>
      </c>
      <c r="L4" s="7">
        <f>E4-F4</f>
        <v>219</v>
      </c>
    </row>
    <row r="6" spans="1:14" ht="15.75" thickBot="1" x14ac:dyDescent="0.3">
      <c r="J6" s="14" t="s">
        <v>13</v>
      </c>
      <c r="K6" s="14" t="s">
        <v>14</v>
      </c>
      <c r="L6" s="14" t="s">
        <v>15</v>
      </c>
    </row>
    <row r="7" spans="1:14" x14ac:dyDescent="0.25">
      <c r="J7" s="15" t="s">
        <v>12</v>
      </c>
      <c r="K7" s="16" t="s">
        <v>38</v>
      </c>
      <c r="L7" s="17" t="s">
        <v>10</v>
      </c>
      <c r="N7" s="14" t="s">
        <v>11</v>
      </c>
    </row>
    <row r="8" spans="1:14" ht="15.75" thickBot="1" x14ac:dyDescent="0.3">
      <c r="B8" t="s">
        <v>20</v>
      </c>
      <c r="C8">
        <f>1/(1+0.06)</f>
        <v>0.94339622641509424</v>
      </c>
      <c r="J8" s="8">
        <f>$J$4/$C$4</f>
        <v>1.1322418388409049E-3</v>
      </c>
      <c r="K8" s="9">
        <f>$K$4/$C$4</f>
        <v>1.873709945692471E-3</v>
      </c>
      <c r="L8" s="10">
        <f>$L$4/$C$4</f>
        <v>2.1943448027093647E-3</v>
      </c>
      <c r="N8" s="1">
        <f>1-J8-K8-L8</f>
        <v>0.99479970341275725</v>
      </c>
    </row>
    <row r="9" spans="1:14" x14ac:dyDescent="0.25">
      <c r="K9" s="1">
        <f>1-K8</f>
        <v>0.99812629005430753</v>
      </c>
    </row>
    <row r="11" spans="1:14" x14ac:dyDescent="0.25">
      <c r="B11" t="s">
        <v>16</v>
      </c>
      <c r="C11" t="s">
        <v>18</v>
      </c>
      <c r="D11" t="s">
        <v>19</v>
      </c>
      <c r="E11" t="s">
        <v>42</v>
      </c>
      <c r="F11" t="s">
        <v>21</v>
      </c>
      <c r="G11" t="s">
        <v>44</v>
      </c>
    </row>
    <row r="12" spans="1:14" x14ac:dyDescent="0.25">
      <c r="B12">
        <v>0</v>
      </c>
      <c r="C12" s="1">
        <f>J8</f>
        <v>1.1322418388409049E-3</v>
      </c>
      <c r="D12">
        <f>$C$8^(B12+1)</f>
        <v>0.94339622641509424</v>
      </c>
      <c r="E12">
        <f>1</f>
        <v>1</v>
      </c>
      <c r="F12">
        <f>C12*D12</f>
        <v>1.068152678151797E-3</v>
      </c>
      <c r="G12">
        <f>C12*E12</f>
        <v>1.1322418388409049E-3</v>
      </c>
    </row>
    <row r="13" spans="1:14" x14ac:dyDescent="0.25">
      <c r="B13">
        <v>1</v>
      </c>
      <c r="C13" s="1">
        <f>K8</f>
        <v>1.873709945692471E-3</v>
      </c>
      <c r="D13">
        <f>$C$8^(B13+1)</f>
        <v>0.88999644001423972</v>
      </c>
      <c r="E13">
        <f>E12+D12</f>
        <v>1.9433962264150941</v>
      </c>
      <c r="F13">
        <f t="shared" ref="F13:F15" si="0">C13*D13</f>
        <v>1.6675951812855736E-3</v>
      </c>
      <c r="G13">
        <f t="shared" ref="G13:G15" si="1">C13*E13</f>
        <v>3.6413608378551791E-3</v>
      </c>
    </row>
    <row r="14" spans="1:14" x14ac:dyDescent="0.25">
      <c r="B14">
        <v>2</v>
      </c>
      <c r="C14" s="1">
        <f>L8</f>
        <v>2.1943448027093647E-3</v>
      </c>
      <c r="D14">
        <f>$C$8^(B14+1)</f>
        <v>0.83961928303230149</v>
      </c>
      <c r="E14">
        <f>E13+D13</f>
        <v>2.8333926664293339</v>
      </c>
      <c r="F14">
        <f t="shared" si="0"/>
        <v>1.8424142099764938E-3</v>
      </c>
      <c r="G14">
        <f t="shared" si="1"/>
        <v>6.2174404716140372E-3</v>
      </c>
    </row>
    <row r="15" spans="1:14" ht="15.75" thickBot="1" x14ac:dyDescent="0.3">
      <c r="B15" t="s">
        <v>17</v>
      </c>
      <c r="C15" s="1">
        <f>N8</f>
        <v>0.99479970341275725</v>
      </c>
      <c r="D15">
        <v>0</v>
      </c>
      <c r="E15">
        <f>E14</f>
        <v>2.8333926664293339</v>
      </c>
      <c r="F15">
        <f t="shared" si="0"/>
        <v>0</v>
      </c>
      <c r="G15">
        <f t="shared" si="1"/>
        <v>2.8186581842157827</v>
      </c>
    </row>
    <row r="16" spans="1:14" ht="15.75" thickBot="1" x14ac:dyDescent="0.3">
      <c r="E16" s="11" t="s">
        <v>23</v>
      </c>
      <c r="F16" s="12">
        <f>SUM(F12:F15)</f>
        <v>4.5781620694138637E-3</v>
      </c>
      <c r="G16" s="11">
        <f>SUM(G12:G15)</f>
        <v>2.8296492273640927</v>
      </c>
      <c r="H16" s="13" t="s">
        <v>22</v>
      </c>
      <c r="I16" s="12"/>
    </row>
    <row r="17" spans="1:6" ht="15.75" thickBot="1" x14ac:dyDescent="0.3"/>
    <row r="18" spans="1:6" ht="15.75" thickBot="1" x14ac:dyDescent="0.3">
      <c r="E18" s="11" t="s">
        <v>35</v>
      </c>
      <c r="F18" s="12" t="s">
        <v>45</v>
      </c>
    </row>
    <row r="20" spans="1:6" x14ac:dyDescent="0.25">
      <c r="E20" t="s">
        <v>35</v>
      </c>
      <c r="F20">
        <f>F16*200000/G16</f>
        <v>323.58513027980968</v>
      </c>
    </row>
    <row r="22" spans="1:6" x14ac:dyDescent="0.25">
      <c r="A22">
        <v>7.8</v>
      </c>
      <c r="B22" t="s">
        <v>27</v>
      </c>
      <c r="C22">
        <v>323.58999999999997</v>
      </c>
    </row>
    <row r="23" spans="1:6" x14ac:dyDescent="0.25">
      <c r="A23" t="s">
        <v>25</v>
      </c>
    </row>
    <row r="24" spans="1:6" x14ac:dyDescent="0.25">
      <c r="B24" t="s">
        <v>26</v>
      </c>
      <c r="C24">
        <f>200000*C8-C22</f>
        <v>188355.65528301886</v>
      </c>
      <c r="D24" t="s">
        <v>28</v>
      </c>
      <c r="E24" s="1">
        <f>C13</f>
        <v>1.873709945692471E-3</v>
      </c>
    </row>
    <row r="25" spans="1:6" x14ac:dyDescent="0.25">
      <c r="C25">
        <f>200000*(C8^2)-C22*(1+C8)</f>
        <v>177370.4244179423</v>
      </c>
      <c r="D25" t="s">
        <v>28</v>
      </c>
      <c r="E25" s="1">
        <f>C14</f>
        <v>2.1943448027093647E-3</v>
      </c>
    </row>
    <row r="26" spans="1:6" x14ac:dyDescent="0.25">
      <c r="C26">
        <f>-C22*(1+C8)</f>
        <v>-628.86358490566022</v>
      </c>
      <c r="D26" t="s">
        <v>28</v>
      </c>
      <c r="E26" s="1">
        <f>C15</f>
        <v>0.99479970341275725</v>
      </c>
    </row>
    <row r="28" spans="1:6" x14ac:dyDescent="0.25">
      <c r="B28" t="s">
        <v>29</v>
      </c>
      <c r="C28">
        <f>C24*E24+C25*E25+C26*E26</f>
        <v>116.54242585584689</v>
      </c>
    </row>
    <row r="29" spans="1:6" x14ac:dyDescent="0.25">
      <c r="B29" t="s">
        <v>31</v>
      </c>
      <c r="C29">
        <f>C28^2</f>
        <v>13582.137024365569</v>
      </c>
    </row>
    <row r="30" spans="1:6" x14ac:dyDescent="0.25">
      <c r="B30" t="s">
        <v>30</v>
      </c>
      <c r="C30">
        <f>(C24^2)*E24+(C25^2)*E25+(C26^2)*E26-C29</f>
        <v>135889710.88955888</v>
      </c>
    </row>
    <row r="31" spans="1:6" x14ac:dyDescent="0.25">
      <c r="B31" t="s">
        <v>32</v>
      </c>
      <c r="C31">
        <f>SQRT(C30)</f>
        <v>11657.174224037268</v>
      </c>
    </row>
    <row r="33" spans="1:5" x14ac:dyDescent="0.25">
      <c r="A33" t="s">
        <v>33</v>
      </c>
      <c r="B33" t="s">
        <v>26</v>
      </c>
      <c r="C33">
        <f>1090.26*C8-C22</f>
        <v>704.95716981132068</v>
      </c>
      <c r="D33" t="s">
        <v>28</v>
      </c>
      <c r="E33" s="1">
        <f>K8</f>
        <v>1.873709945692471E-3</v>
      </c>
    </row>
    <row r="34" spans="1:5" x14ac:dyDescent="0.25">
      <c r="C34">
        <f>1090.26*(C8^2)-C22*(1+C8)</f>
        <v>341.46393378426478</v>
      </c>
      <c r="D34" t="s">
        <v>28</v>
      </c>
      <c r="E34" s="1">
        <f>1-E33</f>
        <v>0.99812629005430753</v>
      </c>
    </row>
    <row r="36" spans="1:5" x14ac:dyDescent="0.25">
      <c r="B36" t="s">
        <v>29</v>
      </c>
      <c r="C36">
        <f>C33*E33+C34*E34</f>
        <v>342.14501467580061</v>
      </c>
    </row>
    <row r="37" spans="1:5" x14ac:dyDescent="0.25">
      <c r="B37" t="s">
        <v>29</v>
      </c>
      <c r="C37">
        <f>C36^2</f>
        <v>117063.21106750381</v>
      </c>
    </row>
    <row r="38" spans="1:5" x14ac:dyDescent="0.25">
      <c r="B38" t="s">
        <v>30</v>
      </c>
      <c r="C38">
        <f>(C33^2)*E33+(C34^2)*E34-C37</f>
        <v>247.10442607974983</v>
      </c>
    </row>
    <row r="39" spans="1:5" x14ac:dyDescent="0.25">
      <c r="B39" t="s">
        <v>34</v>
      </c>
      <c r="C39">
        <f>SQRT(C38)</f>
        <v>15.719555530604223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0E11-3EC8-473A-94D3-2E51067DE8F8}">
  <dimension ref="A1:N34"/>
  <sheetViews>
    <sheetView topLeftCell="A14" zoomScaleNormal="100" workbookViewId="0">
      <selection activeCell="F35" sqref="F35"/>
    </sheetView>
  </sheetViews>
  <sheetFormatPr defaultRowHeight="15" x14ac:dyDescent="0.25"/>
  <cols>
    <col min="6" max="6" width="15" bestFit="1" customWidth="1"/>
    <col min="7" max="7" width="20.28515625" bestFit="1" customWidth="1"/>
  </cols>
  <sheetData>
    <row r="1" spans="1:14" x14ac:dyDescent="0.25">
      <c r="A1" t="s">
        <v>37</v>
      </c>
    </row>
    <row r="2" spans="1:14" ht="15.75" thickBot="1" x14ac:dyDescent="0.3"/>
    <row r="3" spans="1:14" x14ac:dyDescent="0.25">
      <c r="B3" s="2" t="s">
        <v>0</v>
      </c>
      <c r="C3" s="3" t="s">
        <v>2</v>
      </c>
      <c r="D3" s="3" t="s">
        <v>3</v>
      </c>
      <c r="E3" s="3" t="s">
        <v>6</v>
      </c>
      <c r="F3" s="3" t="s">
        <v>6</v>
      </c>
      <c r="G3" s="3" t="s">
        <v>5</v>
      </c>
      <c r="H3" s="4" t="s">
        <v>4</v>
      </c>
      <c r="J3" s="2" t="s">
        <v>7</v>
      </c>
      <c r="K3" s="3" t="s">
        <v>8</v>
      </c>
      <c r="L3" s="4" t="s">
        <v>9</v>
      </c>
    </row>
    <row r="4" spans="1:14" ht="15.75" thickBot="1" x14ac:dyDescent="0.3">
      <c r="B4" s="5" t="s">
        <v>1</v>
      </c>
      <c r="C4" s="6">
        <v>99802</v>
      </c>
      <c r="D4" s="6">
        <v>99689</v>
      </c>
      <c r="E4" s="6">
        <v>99502</v>
      </c>
      <c r="F4" s="6">
        <v>99283</v>
      </c>
      <c r="G4" s="6">
        <v>99033</v>
      </c>
      <c r="H4" s="7">
        <v>45</v>
      </c>
      <c r="J4" s="5">
        <f>C4-D4</f>
        <v>113</v>
      </c>
      <c r="K4" s="6">
        <f>D4-E4</f>
        <v>187</v>
      </c>
      <c r="L4" s="7">
        <f>E4-F4</f>
        <v>219</v>
      </c>
    </row>
    <row r="6" spans="1:14" ht="15.75" thickBot="1" x14ac:dyDescent="0.3">
      <c r="J6" s="14" t="s">
        <v>13</v>
      </c>
      <c r="K6" s="14" t="s">
        <v>14</v>
      </c>
      <c r="L6" s="14" t="s">
        <v>15</v>
      </c>
    </row>
    <row r="7" spans="1:14" x14ac:dyDescent="0.25">
      <c r="E7" t="s">
        <v>36</v>
      </c>
      <c r="F7" s="18">
        <v>200000</v>
      </c>
      <c r="J7" s="15" t="s">
        <v>12</v>
      </c>
      <c r="K7" s="16" t="s">
        <v>38</v>
      </c>
      <c r="L7" s="17" t="s">
        <v>10</v>
      </c>
      <c r="N7" s="14" t="s">
        <v>11</v>
      </c>
    </row>
    <row r="8" spans="1:14" ht="15.75" thickBot="1" x14ac:dyDescent="0.3">
      <c r="B8" t="s">
        <v>20</v>
      </c>
      <c r="C8">
        <f>1/(1+0.06)</f>
        <v>0.94339622641509424</v>
      </c>
      <c r="J8" s="8">
        <f>$J$4/$C$4</f>
        <v>1.1322418388409049E-3</v>
      </c>
      <c r="K8" s="9">
        <f>$K$4/$C$4</f>
        <v>1.873709945692471E-3</v>
      </c>
      <c r="L8" s="10">
        <f>$L$4/$C$4</f>
        <v>2.1943448027093647E-3</v>
      </c>
      <c r="N8" s="1">
        <f>1-J8-K8-L8</f>
        <v>0.99479970341275725</v>
      </c>
    </row>
    <row r="9" spans="1:14" x14ac:dyDescent="0.25">
      <c r="K9" s="1"/>
      <c r="L9" s="1">
        <f>1-L8</f>
        <v>0.99780565519729059</v>
      </c>
    </row>
    <row r="11" spans="1:14" x14ac:dyDescent="0.25">
      <c r="B11" t="s">
        <v>16</v>
      </c>
      <c r="C11" t="s">
        <v>18</v>
      </c>
      <c r="D11" t="s">
        <v>19</v>
      </c>
      <c r="E11" t="s">
        <v>42</v>
      </c>
      <c r="F11" t="s">
        <v>21</v>
      </c>
      <c r="G11" t="s">
        <v>43</v>
      </c>
    </row>
    <row r="12" spans="1:14" x14ac:dyDescent="0.25">
      <c r="B12">
        <v>0</v>
      </c>
      <c r="C12" s="1">
        <f>$J$8</f>
        <v>1.1322418388409049E-3</v>
      </c>
      <c r="D12">
        <f>$C$8^(B12+1)</f>
        <v>0.94339622641509424</v>
      </c>
      <c r="E12">
        <f>1</f>
        <v>1</v>
      </c>
      <c r="F12">
        <f>$F$7*C12*D12</f>
        <v>213.63053563035939</v>
      </c>
      <c r="G12">
        <f>C12*E12</f>
        <v>1.1322418388409049E-3</v>
      </c>
    </row>
    <row r="13" spans="1:14" x14ac:dyDescent="0.25">
      <c r="B13">
        <v>1</v>
      </c>
      <c r="C13" s="1">
        <f>$K$8</f>
        <v>1.873709945692471E-3</v>
      </c>
      <c r="D13">
        <f t="shared" ref="D13:D14" si="0">$C$8^(B13+1)</f>
        <v>0.88999644001423972</v>
      </c>
      <c r="E13">
        <f>E12+D12</f>
        <v>1.9433962264150941</v>
      </c>
      <c r="F13">
        <f t="shared" ref="F13:F15" si="1">$F$7*C13*D13</f>
        <v>333.51903625711475</v>
      </c>
      <c r="G13">
        <f t="shared" ref="G13:G15" si="2">C13*E13</f>
        <v>3.6413608378551791E-3</v>
      </c>
    </row>
    <row r="14" spans="1:14" x14ac:dyDescent="0.25">
      <c r="B14">
        <v>2</v>
      </c>
      <c r="C14" s="1">
        <f>$L$8</f>
        <v>2.1943448027093647E-3</v>
      </c>
      <c r="D14">
        <f t="shared" si="0"/>
        <v>0.83961928303230149</v>
      </c>
      <c r="E14">
        <f>E13+D13</f>
        <v>2.8333926664293339</v>
      </c>
      <c r="F14">
        <f t="shared" si="1"/>
        <v>368.48284199529877</v>
      </c>
      <c r="G14">
        <f t="shared" si="2"/>
        <v>6.2174404716140372E-3</v>
      </c>
    </row>
    <row r="15" spans="1:14" ht="15.75" thickBot="1" x14ac:dyDescent="0.3">
      <c r="B15" t="s">
        <v>17</v>
      </c>
      <c r="C15" s="1">
        <f>$N$8</f>
        <v>0.99479970341275725</v>
      </c>
      <c r="E15">
        <f>E14</f>
        <v>2.8333926664293339</v>
      </c>
      <c r="F15">
        <f t="shared" si="1"/>
        <v>0</v>
      </c>
      <c r="G15">
        <f t="shared" si="2"/>
        <v>2.8186581842157827</v>
      </c>
    </row>
    <row r="16" spans="1:14" ht="15.75" thickBot="1" x14ac:dyDescent="0.3">
      <c r="E16" s="11" t="s">
        <v>23</v>
      </c>
      <c r="F16" s="12">
        <f>SUM(F12:F15)</f>
        <v>915.63241388277288</v>
      </c>
      <c r="G16" s="11">
        <f>SUM(G12:G15)</f>
        <v>2.8296492273640927</v>
      </c>
      <c r="H16" s="13" t="s">
        <v>22</v>
      </c>
      <c r="I16" s="12"/>
    </row>
    <row r="17" spans="2:13" ht="15.75" thickBot="1" x14ac:dyDescent="0.3"/>
    <row r="18" spans="2:13" ht="15.75" thickBot="1" x14ac:dyDescent="0.3">
      <c r="E18" s="11"/>
      <c r="F18" s="12"/>
    </row>
    <row r="19" spans="2:13" x14ac:dyDescent="0.25">
      <c r="E19" s="14" t="s">
        <v>35</v>
      </c>
      <c r="F19" s="14">
        <f>F16/G16</f>
        <v>323.58513027980973</v>
      </c>
    </row>
    <row r="23" spans="2:13" x14ac:dyDescent="0.25">
      <c r="E23" t="s">
        <v>36</v>
      </c>
      <c r="F23" s="18">
        <v>1</v>
      </c>
    </row>
    <row r="24" spans="2:13" x14ac:dyDescent="0.25">
      <c r="B24" t="s">
        <v>20</v>
      </c>
      <c r="C24">
        <f>1/(1+0.06)</f>
        <v>0.94339622641509424</v>
      </c>
      <c r="E24" t="s">
        <v>35</v>
      </c>
      <c r="F24">
        <f>F19</f>
        <v>323.58513027980973</v>
      </c>
    </row>
    <row r="27" spans="2:13" x14ac:dyDescent="0.25">
      <c r="B27" t="s">
        <v>16</v>
      </c>
      <c r="C27" t="s">
        <v>18</v>
      </c>
      <c r="D27" t="s">
        <v>19</v>
      </c>
      <c r="E27" t="s">
        <v>42</v>
      </c>
      <c r="F27" t="s">
        <v>21</v>
      </c>
      <c r="G27" t="s">
        <v>43</v>
      </c>
      <c r="J27" t="s">
        <v>40</v>
      </c>
    </row>
    <row r="28" spans="2:13" x14ac:dyDescent="0.25">
      <c r="B28">
        <v>0</v>
      </c>
      <c r="C28" s="1">
        <f>$J$8</f>
        <v>1.1322418388409049E-3</v>
      </c>
      <c r="D28">
        <f>$C$8^(B28+1)</f>
        <v>0.94339622641509424</v>
      </c>
      <c r="E28">
        <f>1</f>
        <v>1</v>
      </c>
      <c r="F28">
        <f>F23*C28*D28</f>
        <v>1.068152678151797E-3</v>
      </c>
      <c r="G28">
        <f>$F$24*C28*E28</f>
        <v>0.36637662292958556</v>
      </c>
      <c r="J28" t="s">
        <v>41</v>
      </c>
    </row>
    <row r="29" spans="2:13" x14ac:dyDescent="0.25">
      <c r="B29">
        <v>1</v>
      </c>
      <c r="C29" s="1">
        <f>$K$8</f>
        <v>1.873709945692471E-3</v>
      </c>
      <c r="D29">
        <f t="shared" ref="D29" si="3">$C$8^(B29+1)</f>
        <v>0.88999644001423972</v>
      </c>
      <c r="E29">
        <f>E28+D28</f>
        <v>1.9433962264150941</v>
      </c>
      <c r="F29">
        <f>F23*C29*D29</f>
        <v>1.6675951812855736E-3</v>
      </c>
      <c r="G29">
        <f t="shared" ref="G29:G30" si="4">$F$24*C29*E29</f>
        <v>1.1782902211131652</v>
      </c>
      <c r="K29" t="s">
        <v>39</v>
      </c>
      <c r="M29" s="19">
        <f>C30</f>
        <v>0.99780565519729059</v>
      </c>
    </row>
    <row r="30" spans="2:13" x14ac:dyDescent="0.25">
      <c r="B30">
        <v>2</v>
      </c>
      <c r="C30" s="19">
        <f>L9</f>
        <v>0.99780565519729059</v>
      </c>
      <c r="D30">
        <f>$C$8^(B30+1)</f>
        <v>0.83961928303230149</v>
      </c>
      <c r="E30">
        <f>E29+D29</f>
        <v>2.8333926664293339</v>
      </c>
      <c r="F30">
        <f>F23*C30*D30</f>
        <v>0.83777686882232494</v>
      </c>
      <c r="G30">
        <f t="shared" si="4"/>
        <v>914.83186381537928</v>
      </c>
    </row>
    <row r="31" spans="2:13" ht="15.75" thickBot="1" x14ac:dyDescent="0.3">
      <c r="B31" t="s">
        <v>17</v>
      </c>
      <c r="C31" s="1">
        <f>C30</f>
        <v>0.99780565519729059</v>
      </c>
      <c r="D31">
        <v>0</v>
      </c>
      <c r="E31">
        <v>0</v>
      </c>
      <c r="F31">
        <f t="shared" ref="F31" si="5">$F$7*C31*D31</f>
        <v>0</v>
      </c>
      <c r="G31">
        <f t="shared" ref="G31" si="6">$F$8*C31*E31</f>
        <v>0</v>
      </c>
    </row>
    <row r="32" spans="2:13" ht="15.75" thickBot="1" x14ac:dyDescent="0.3">
      <c r="E32" s="11" t="s">
        <v>23</v>
      </c>
      <c r="F32" s="12">
        <f>SUM(F28:F31)</f>
        <v>0.84051261668176236</v>
      </c>
      <c r="G32" s="11">
        <f>SUM(G28:G31)</f>
        <v>916.37653065942197</v>
      </c>
      <c r="H32" s="13" t="s">
        <v>22</v>
      </c>
      <c r="I32" s="12"/>
    </row>
    <row r="33" spans="5:6" ht="15.75" thickBot="1" x14ac:dyDescent="0.3"/>
    <row r="34" spans="5:6" ht="15.75" thickBot="1" x14ac:dyDescent="0.3">
      <c r="E34" s="11" t="s">
        <v>36</v>
      </c>
      <c r="F34" s="12">
        <f>G32/F32</f>
        <v>1090.2591019717952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Melania Nica</cp:lastModifiedBy>
  <dcterms:created xsi:type="dcterms:W3CDTF">2023-02-12T11:24:26Z</dcterms:created>
  <dcterms:modified xsi:type="dcterms:W3CDTF">2024-02-15T20:24:08Z</dcterms:modified>
</cp:coreProperties>
</file>