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\Documents\Mel\QMUL\MTH5125\MTH5125Slides\"/>
    </mc:Choice>
  </mc:AlternateContent>
  <xr:revisionPtr revIDLastSave="0" documentId="13_ncr:1_{4DE2E6DA-C5B7-422E-832B-3F0F964025B1}" xr6:coauthVersionLast="47" xr6:coauthVersionMax="47" xr10:uidLastSave="{00000000-0000-0000-0000-000000000000}"/>
  <bookViews>
    <workbookView xWindow="-110" yWindow="-110" windowWidth="19420" windowHeight="10300" xr2:uid="{D660D7FF-4D05-4304-B637-F53F99EC0A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1" l="1"/>
  <c r="N27" i="1" s="1"/>
  <c r="N28" i="1" s="1"/>
  <c r="N29" i="1" s="1"/>
  <c r="N15" i="1"/>
  <c r="O26" i="1" s="1"/>
  <c r="S6" i="1"/>
  <c r="S12" i="1" s="1"/>
  <c r="N6" i="1"/>
  <c r="N12" i="1" s="1"/>
  <c r="P26" i="1" l="1"/>
  <c r="S11" i="1"/>
  <c r="S9" i="1"/>
  <c r="S10" i="1"/>
  <c r="S8" i="1"/>
  <c r="T8" i="1" s="1"/>
  <c r="N9" i="1"/>
  <c r="N11" i="1"/>
  <c r="N8" i="1"/>
  <c r="O8" i="1" s="1"/>
  <c r="N10" i="1"/>
  <c r="N20" i="1"/>
  <c r="N18" i="1"/>
  <c r="O29" i="1"/>
  <c r="P29" i="1" s="1"/>
  <c r="O27" i="1"/>
  <c r="P27" i="1" s="1"/>
  <c r="O28" i="1"/>
  <c r="P28" i="1" s="1"/>
  <c r="N17" i="1"/>
  <c r="N19" i="1"/>
  <c r="N21" i="1"/>
  <c r="O9" i="1" l="1"/>
  <c r="O10" i="1"/>
  <c r="O11" i="1" s="1"/>
  <c r="O12" i="1" s="1"/>
  <c r="S13" i="1"/>
  <c r="P30" i="1"/>
  <c r="N13" i="1"/>
  <c r="P32" i="1" s="1"/>
  <c r="T9" i="1"/>
  <c r="T10" i="1" s="1"/>
  <c r="T11" i="1" s="1"/>
  <c r="T12" i="1" s="1"/>
  <c r="N22" i="1"/>
  <c r="O17" i="1"/>
  <c r="O18" i="1" s="1"/>
  <c r="O19" i="1" s="1"/>
  <c r="O20" i="1" s="1"/>
  <c r="O21" i="1" s="1"/>
  <c r="G78" i="1" l="1"/>
  <c r="G79" i="1" s="1"/>
  <c r="G80" i="1" s="1"/>
  <c r="G81" i="1" s="1"/>
  <c r="G67" i="1"/>
  <c r="H78" i="1" s="1"/>
  <c r="L58" i="1"/>
  <c r="L63" i="1" s="1"/>
  <c r="G58" i="1"/>
  <c r="G64" i="1" s="1"/>
  <c r="F50" i="1"/>
  <c r="F46" i="1"/>
  <c r="G46" i="1" s="1"/>
  <c r="D41" i="1"/>
  <c r="G28" i="1"/>
  <c r="G29" i="1" s="1"/>
  <c r="G30" i="1" s="1"/>
  <c r="G31" i="1" s="1"/>
  <c r="G32" i="1" s="1"/>
  <c r="D38" i="1"/>
  <c r="D37" i="1"/>
  <c r="D36" i="1"/>
  <c r="D35" i="1"/>
  <c r="D34" i="1"/>
  <c r="I78" i="1" l="1"/>
  <c r="H79" i="1"/>
  <c r="I79" i="1" s="1"/>
  <c r="D44" i="1"/>
  <c r="I46" i="1" s="1"/>
  <c r="K46" i="1" s="1"/>
  <c r="G72" i="1"/>
  <c r="L60" i="1"/>
  <c r="M60" i="1" s="1"/>
  <c r="L64" i="1"/>
  <c r="L61" i="1"/>
  <c r="L62" i="1"/>
  <c r="G70" i="1"/>
  <c r="H80" i="1"/>
  <c r="I80" i="1" s="1"/>
  <c r="G60" i="1"/>
  <c r="G61" i="1"/>
  <c r="G62" i="1"/>
  <c r="G63" i="1"/>
  <c r="H81" i="1"/>
  <c r="I81" i="1" s="1"/>
  <c r="G69" i="1"/>
  <c r="G71" i="1"/>
  <c r="G73" i="1"/>
  <c r="D33" i="1"/>
  <c r="D32" i="1"/>
  <c r="D31" i="1"/>
  <c r="D30" i="1"/>
  <c r="D29" i="1"/>
  <c r="E13" i="1"/>
  <c r="E14" i="1" s="1"/>
  <c r="E2" i="1"/>
  <c r="E6" i="1" s="1"/>
  <c r="E4" i="1" l="1"/>
  <c r="F4" i="1" s="1"/>
  <c r="E7" i="1"/>
  <c r="E8" i="1"/>
  <c r="F16" i="1"/>
  <c r="F13" i="1"/>
  <c r="G13" i="1" s="1"/>
  <c r="E5" i="1"/>
  <c r="M61" i="1"/>
  <c r="M62" i="1" s="1"/>
  <c r="M63" i="1" s="1"/>
  <c r="M64" i="1" s="1"/>
  <c r="L65" i="1"/>
  <c r="I82" i="1"/>
  <c r="G74" i="1"/>
  <c r="H69" i="1"/>
  <c r="H70" i="1" s="1"/>
  <c r="H71" i="1" s="1"/>
  <c r="H72" i="1" s="1"/>
  <c r="H73" i="1" s="1"/>
  <c r="H60" i="1"/>
  <c r="H61" i="1" s="1"/>
  <c r="H62" i="1" s="1"/>
  <c r="H63" i="1" s="1"/>
  <c r="H64" i="1" s="1"/>
  <c r="G65" i="1"/>
  <c r="I84" i="1" s="1"/>
  <c r="E15" i="1"/>
  <c r="E9" i="1" l="1"/>
  <c r="F5" i="1"/>
  <c r="F6" i="1" s="1"/>
  <c r="F7" i="1" s="1"/>
  <c r="F8" i="1" s="1"/>
  <c r="F15" i="1"/>
  <c r="G15" i="1" s="1"/>
  <c r="F14" i="1"/>
  <c r="G14" i="1" s="1"/>
  <c r="E16" i="1"/>
  <c r="G16" i="1" s="1"/>
  <c r="G17" i="1" l="1"/>
  <c r="G19" i="1" s="1"/>
</calcChain>
</file>

<file path=xl/sharedStrings.xml><?xml version="1.0" encoding="utf-8"?>
<sst xmlns="http://schemas.openxmlformats.org/spreadsheetml/2006/main" count="89" uniqueCount="39">
  <si>
    <t>i</t>
  </si>
  <si>
    <t>A</t>
  </si>
  <si>
    <t>v</t>
  </si>
  <si>
    <t>cdf</t>
  </si>
  <si>
    <t>discounted</t>
  </si>
  <si>
    <t>q_x</t>
  </si>
  <si>
    <t xml:space="preserve">Year </t>
  </si>
  <si>
    <t>probability</t>
  </si>
  <si>
    <t xml:space="preserve">dicount </t>
  </si>
  <si>
    <t>premium</t>
  </si>
  <si>
    <t xml:space="preserve">Profit margin </t>
  </si>
  <si>
    <t>B</t>
  </si>
  <si>
    <t>(-1100</t>
  </si>
  <si>
    <t>200)</t>
  </si>
  <si>
    <t>386)</t>
  </si>
  <si>
    <t>(-608</t>
  </si>
  <si>
    <t>A:</t>
  </si>
  <si>
    <t>B:</t>
  </si>
  <si>
    <t>Year 1</t>
  </si>
  <si>
    <t>Year 2</t>
  </si>
  <si>
    <t>Year 3</t>
  </si>
  <si>
    <t>Year 4</t>
  </si>
  <si>
    <t>Year 5</t>
  </si>
  <si>
    <t>Resit</t>
  </si>
  <si>
    <t>q_x+t</t>
  </si>
  <si>
    <t>t</t>
  </si>
  <si>
    <t>p_x+t</t>
  </si>
  <si>
    <t>4_V35:5</t>
  </si>
  <si>
    <t>3_V35:5</t>
  </si>
  <si>
    <t>2_V35:5</t>
  </si>
  <si>
    <t>1_V35:5</t>
  </si>
  <si>
    <t>0_V35:5</t>
  </si>
  <si>
    <t>l55</t>
  </si>
  <si>
    <t>l35</t>
  </si>
  <si>
    <t>20_p_55</t>
  </si>
  <si>
    <t>adot35:20</t>
  </si>
  <si>
    <t>n=</t>
  </si>
  <si>
    <t>l92</t>
  </si>
  <si>
    <t>57_p_35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</si>
</sst>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164" fontId="0" fillId="0" borderId="0" xfId="0" applyNumberFormat="1"/>
    <xf numFmtId="10" fontId="0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right"/>
    </xf>
    <xf numFmtId="3" fontId="0" fillId="0" borderId="7" xfId="0" applyNumberFormat="1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164" fontId="0" fillId="0" borderId="12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6" xfId="0" applyBorder="1"/>
    <xf numFmtId="0" fontId="2" fillId="0" borderId="0" xfId="0" applyFont="1"/>
    <xf numFmtId="3" fontId="0" fillId="0" borderId="13" xfId="0" applyNumberFormat="1" applyBorder="1"/>
    <xf numFmtId="0" fontId="0" fillId="0" borderId="8" xfId="0" applyBorder="1"/>
    <xf numFmtId="0" fontId="0" fillId="0" borderId="0" xfId="0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013EC-AC3F-4B3A-922A-94633A38E0DF}">
  <dimension ref="B2:T84"/>
  <sheetViews>
    <sheetView tabSelected="1" topLeftCell="H1" workbookViewId="0">
      <selection activeCell="I11" sqref="I11"/>
    </sheetView>
  </sheetViews>
  <sheetFormatPr defaultRowHeight="14.5" x14ac:dyDescent="0.35"/>
  <cols>
    <col min="4" max="4" width="11.81640625" bestFit="1" customWidth="1"/>
    <col min="5" max="6" width="12" bestFit="1" customWidth="1"/>
    <col min="7" max="7" width="14.90625" bestFit="1" customWidth="1"/>
    <col min="8" max="8" width="12.08984375" bestFit="1" customWidth="1"/>
    <col min="9" max="9" width="11.81640625" bestFit="1" customWidth="1"/>
    <col min="10" max="10" width="12.453125" bestFit="1" customWidth="1"/>
    <col min="12" max="13" width="12.453125" bestFit="1" customWidth="1"/>
    <col min="14" max="14" width="11.81640625" bestFit="1" customWidth="1"/>
    <col min="15" max="15" width="12.08984375" bestFit="1" customWidth="1"/>
  </cols>
  <sheetData>
    <row r="2" spans="2:20" ht="15" thickBot="1" x14ac:dyDescent="0.4">
      <c r="D2" t="s">
        <v>2</v>
      </c>
      <c r="E2" t="e">
        <f>1/(1+#REF!)</f>
        <v>#REF!</v>
      </c>
      <c r="N2" s="25" t="s">
        <v>0</v>
      </c>
      <c r="S2" s="25" t="s">
        <v>0</v>
      </c>
    </row>
    <row r="3" spans="2:20" x14ac:dyDescent="0.35">
      <c r="E3" t="s">
        <v>4</v>
      </c>
      <c r="F3" t="s">
        <v>3</v>
      </c>
      <c r="G3" t="s">
        <v>5</v>
      </c>
      <c r="H3" s="12" t="s">
        <v>16</v>
      </c>
      <c r="I3" s="9" t="s">
        <v>12</v>
      </c>
      <c r="J3" s="10">
        <v>345</v>
      </c>
      <c r="K3" s="10">
        <v>500</v>
      </c>
      <c r="L3" s="10">
        <v>530</v>
      </c>
      <c r="M3" s="11" t="s">
        <v>13</v>
      </c>
      <c r="N3">
        <v>0.09</v>
      </c>
      <c r="S3">
        <v>0.09</v>
      </c>
    </row>
    <row r="4" spans="2:20" ht="15" thickBot="1" x14ac:dyDescent="0.4">
      <c r="B4" t="s">
        <v>18</v>
      </c>
      <c r="C4" t="s">
        <v>1</v>
      </c>
      <c r="D4" s="1">
        <v>-1100</v>
      </c>
      <c r="E4" s="2" t="e">
        <f>E2*D4</f>
        <v>#REF!</v>
      </c>
      <c r="F4" s="2" t="e">
        <f>E4</f>
        <v>#REF!</v>
      </c>
      <c r="G4">
        <v>6.8900000000000005E-4</v>
      </c>
      <c r="H4" s="13" t="s">
        <v>17</v>
      </c>
      <c r="I4" s="7" t="s">
        <v>15</v>
      </c>
      <c r="J4" s="7">
        <v>145</v>
      </c>
      <c r="K4" s="7">
        <v>243</v>
      </c>
      <c r="L4" s="7">
        <v>240</v>
      </c>
      <c r="M4" s="8" t="s">
        <v>14</v>
      </c>
    </row>
    <row r="5" spans="2:20" ht="15" thickBot="1" x14ac:dyDescent="0.4">
      <c r="B5" t="s">
        <v>19</v>
      </c>
      <c r="D5">
        <v>345</v>
      </c>
      <c r="E5" s="2" t="e">
        <f>(E2^2)*D5</f>
        <v>#REF!</v>
      </c>
      <c r="F5" s="2" t="e">
        <f>F4+E5</f>
        <v>#REF!</v>
      </c>
      <c r="G5">
        <v>7.2400000000000003E-4</v>
      </c>
    </row>
    <row r="6" spans="2:20" x14ac:dyDescent="0.35">
      <c r="B6" t="s">
        <v>20</v>
      </c>
      <c r="D6">
        <v>500</v>
      </c>
      <c r="E6" s="2" t="e">
        <f>(E2^3)*D6</f>
        <v>#REF!</v>
      </c>
      <c r="F6" s="2" t="e">
        <f t="shared" ref="F6:F8" si="0">F5+E6</f>
        <v>#REF!</v>
      </c>
      <c r="G6">
        <v>7.6499999999999995E-4</v>
      </c>
      <c r="L6" s="4"/>
      <c r="M6" s="5" t="s">
        <v>2</v>
      </c>
      <c r="N6" s="5">
        <f>1/(1+N3)</f>
        <v>0.9174311926605504</v>
      </c>
      <c r="O6" s="14"/>
      <c r="Q6" s="4"/>
      <c r="R6" s="5" t="s">
        <v>2</v>
      </c>
      <c r="S6" s="5">
        <f>1/(1+S3)</f>
        <v>0.9174311926605504</v>
      </c>
      <c r="T6" s="14"/>
    </row>
    <row r="7" spans="2:20" x14ac:dyDescent="0.35">
      <c r="B7" t="s">
        <v>21</v>
      </c>
      <c r="D7">
        <v>530</v>
      </c>
      <c r="E7" s="2" t="e">
        <f>(E2^4)*D7</f>
        <v>#REF!</v>
      </c>
      <c r="F7" s="2" t="e">
        <f t="shared" si="0"/>
        <v>#REF!</v>
      </c>
      <c r="G7">
        <v>8.1300000000000003E-4</v>
      </c>
      <c r="L7" s="15"/>
      <c r="N7" t="s">
        <v>4</v>
      </c>
      <c r="O7" s="16" t="s">
        <v>3</v>
      </c>
      <c r="Q7" s="15"/>
      <c r="S7" t="s">
        <v>4</v>
      </c>
      <c r="T7" s="16" t="s">
        <v>3</v>
      </c>
    </row>
    <row r="8" spans="2:20" x14ac:dyDescent="0.35">
      <c r="B8" t="s">
        <v>22</v>
      </c>
      <c r="D8">
        <v>200</v>
      </c>
      <c r="E8" s="2" t="e">
        <f>(E2^5)*D8</f>
        <v>#REF!</v>
      </c>
      <c r="F8" s="2" t="e">
        <f t="shared" si="0"/>
        <v>#REF!</v>
      </c>
      <c r="G8">
        <v>8.7000000000000001E-4</v>
      </c>
      <c r="L8" s="17" t="s">
        <v>1</v>
      </c>
      <c r="M8" s="1">
        <v>-1100</v>
      </c>
      <c r="N8" s="2">
        <f>N6*M8</f>
        <v>-1009.1743119266055</v>
      </c>
      <c r="O8" s="18">
        <f>N8</f>
        <v>-1009.1743119266055</v>
      </c>
      <c r="Q8" s="17" t="s">
        <v>11</v>
      </c>
      <c r="R8">
        <v>-608</v>
      </c>
      <c r="S8">
        <f>S6*R8</f>
        <v>-557.79816513761466</v>
      </c>
      <c r="T8" s="16">
        <f>S8</f>
        <v>-557.79816513761466</v>
      </c>
    </row>
    <row r="9" spans="2:20" x14ac:dyDescent="0.35">
      <c r="E9" s="2" t="e">
        <f>SUM(E4:E8)</f>
        <v>#REF!</v>
      </c>
      <c r="F9" s="2"/>
      <c r="L9" s="15"/>
      <c r="M9">
        <v>345</v>
      </c>
      <c r="N9" s="2">
        <f>(N6^2)*M9</f>
        <v>290.37959767696316</v>
      </c>
      <c r="O9" s="18">
        <f>O8+N9</f>
        <v>-718.79471424964231</v>
      </c>
      <c r="Q9" s="15"/>
      <c r="R9">
        <v>145</v>
      </c>
      <c r="S9">
        <f>(S6^2)*R9</f>
        <v>122.0435990236512</v>
      </c>
      <c r="T9" s="16">
        <f>T8+S9</f>
        <v>-435.75456611396345</v>
      </c>
    </row>
    <row r="10" spans="2:20" x14ac:dyDescent="0.35">
      <c r="L10" s="15"/>
      <c r="M10">
        <v>500</v>
      </c>
      <c r="N10" s="2">
        <f>(N6^3)*M10</f>
        <v>386.09174003053204</v>
      </c>
      <c r="O10" s="18">
        <f t="shared" ref="O10:O12" si="1">O9+N10</f>
        <v>-332.70297421911027</v>
      </c>
      <c r="Q10" s="15"/>
      <c r="R10">
        <v>243</v>
      </c>
      <c r="S10">
        <f>(S6^3)*R10</f>
        <v>187.64058565483856</v>
      </c>
      <c r="T10" s="16">
        <f t="shared" ref="T10:T12" si="2">T9+S10</f>
        <v>-248.11398045912489</v>
      </c>
    </row>
    <row r="11" spans="2:20" x14ac:dyDescent="0.35">
      <c r="D11" t="s">
        <v>6</v>
      </c>
      <c r="E11" t="s">
        <v>7</v>
      </c>
      <c r="F11" t="s">
        <v>8</v>
      </c>
      <c r="G11" t="s">
        <v>9</v>
      </c>
      <c r="L11" s="15"/>
      <c r="M11">
        <v>530</v>
      </c>
      <c r="N11" s="2">
        <f>(N6^4)*M11</f>
        <v>375.4653618645541</v>
      </c>
      <c r="O11" s="18">
        <f t="shared" si="1"/>
        <v>42.762387645443823</v>
      </c>
      <c r="Q11" s="15"/>
      <c r="R11">
        <v>240</v>
      </c>
      <c r="S11">
        <f>(S6^4)*R11</f>
        <v>170.02205065564715</v>
      </c>
      <c r="T11" s="16">
        <f t="shared" si="2"/>
        <v>-78.09192980347774</v>
      </c>
    </row>
    <row r="12" spans="2:20" x14ac:dyDescent="0.35">
      <c r="D12">
        <v>1</v>
      </c>
      <c r="E12">
        <v>1</v>
      </c>
      <c r="F12">
        <v>1</v>
      </c>
      <c r="G12">
        <v>2000</v>
      </c>
      <c r="L12" s="15"/>
      <c r="M12">
        <v>200</v>
      </c>
      <c r="N12" s="2">
        <f>(N6^5)*M12</f>
        <v>129.98627725966904</v>
      </c>
      <c r="O12" s="18">
        <f t="shared" si="1"/>
        <v>172.74866490511286</v>
      </c>
      <c r="Q12" s="15"/>
      <c r="R12">
        <v>386</v>
      </c>
      <c r="S12">
        <f>(S6^5)*R12</f>
        <v>250.87351511116125</v>
      </c>
      <c r="T12" s="16">
        <f t="shared" si="2"/>
        <v>172.78158530768351</v>
      </c>
    </row>
    <row r="13" spans="2:20" ht="15" thickBot="1" x14ac:dyDescent="0.4">
      <c r="E13">
        <f>E12-G4</f>
        <v>0.99931099999999995</v>
      </c>
      <c r="F13" t="e">
        <f>E2</f>
        <v>#REF!</v>
      </c>
      <c r="G13" t="e">
        <f>$G$12*E13*F13</f>
        <v>#REF!</v>
      </c>
      <c r="L13" s="6"/>
      <c r="M13" s="7"/>
      <c r="N13" s="19">
        <f>SUM(N8:N12)</f>
        <v>172.74866490511286</v>
      </c>
      <c r="O13" s="20"/>
      <c r="Q13" s="6"/>
      <c r="R13" s="7"/>
      <c r="S13" s="7">
        <f>SUM(S8:S12)</f>
        <v>172.78158530768351</v>
      </c>
      <c r="T13" s="21"/>
    </row>
    <row r="14" spans="2:20" x14ac:dyDescent="0.35">
      <c r="E14">
        <f>E13-G5</f>
        <v>0.998587</v>
      </c>
      <c r="F14" t="e">
        <f>F13^2</f>
        <v>#REF!</v>
      </c>
      <c r="G14" t="e">
        <f t="shared" ref="G14:G16" si="3">$G$12*E14*F14</f>
        <v>#REF!</v>
      </c>
    </row>
    <row r="15" spans="2:20" x14ac:dyDescent="0.35">
      <c r="E15">
        <f>E14-G6</f>
        <v>0.99782199999999999</v>
      </c>
      <c r="F15" t="e">
        <f>F13^3</f>
        <v>#REF!</v>
      </c>
      <c r="G15" t="e">
        <f t="shared" si="3"/>
        <v>#REF!</v>
      </c>
      <c r="M15" t="s">
        <v>2</v>
      </c>
      <c r="N15">
        <f>1/(1+N3)</f>
        <v>0.9174311926605504</v>
      </c>
    </row>
    <row r="16" spans="2:20" x14ac:dyDescent="0.35">
      <c r="E16">
        <f>E15-G7</f>
        <v>0.99700900000000003</v>
      </c>
      <c r="F16" t="e">
        <f>E2^4</f>
        <v>#REF!</v>
      </c>
      <c r="G16" t="e">
        <f t="shared" si="3"/>
        <v>#REF!</v>
      </c>
      <c r="N16" t="s">
        <v>4</v>
      </c>
      <c r="O16" t="s">
        <v>3</v>
      </c>
      <c r="P16" t="s">
        <v>5</v>
      </c>
    </row>
    <row r="17" spans="2:18" x14ac:dyDescent="0.35">
      <c r="G17" t="e">
        <f>SUM(G12:G16)</f>
        <v>#REF!</v>
      </c>
      <c r="K17" t="s">
        <v>18</v>
      </c>
      <c r="L17" t="s">
        <v>1</v>
      </c>
      <c r="M17" s="1">
        <v>-1100</v>
      </c>
      <c r="N17" s="2">
        <f>N15*M17</f>
        <v>-1009.1743119266055</v>
      </c>
      <c r="O17" s="2">
        <f>N17</f>
        <v>-1009.1743119266055</v>
      </c>
      <c r="P17">
        <v>6.8900000000000005E-4</v>
      </c>
      <c r="R17" s="22"/>
    </row>
    <row r="18" spans="2:18" x14ac:dyDescent="0.35">
      <c r="K18" t="s">
        <v>19</v>
      </c>
      <c r="M18">
        <v>345</v>
      </c>
      <c r="N18" s="2">
        <f>(N15^2)*M18</f>
        <v>290.37959767696316</v>
      </c>
      <c r="O18" s="2">
        <f>O17+N18</f>
        <v>-718.79471424964231</v>
      </c>
      <c r="P18">
        <v>7.2400000000000003E-4</v>
      </c>
    </row>
    <row r="19" spans="2:18" x14ac:dyDescent="0.35">
      <c r="F19" t="s">
        <v>10</v>
      </c>
      <c r="G19" s="3" t="e">
        <f>#REF!/G17</f>
        <v>#REF!</v>
      </c>
      <c r="K19" t="s">
        <v>20</v>
      </c>
      <c r="M19">
        <v>500</v>
      </c>
      <c r="N19" s="2">
        <f>(N15^3)*M19</f>
        <v>386.09174003053204</v>
      </c>
      <c r="O19" s="2">
        <f t="shared" ref="O19:O21" si="4">O18+N19</f>
        <v>-332.70297421911027</v>
      </c>
      <c r="P19">
        <v>7.6499999999999995E-4</v>
      </c>
    </row>
    <row r="20" spans="2:18" x14ac:dyDescent="0.35">
      <c r="K20" t="s">
        <v>21</v>
      </c>
      <c r="M20">
        <v>530</v>
      </c>
      <c r="N20" s="2">
        <f>(N15^4)*M20</f>
        <v>375.4653618645541</v>
      </c>
      <c r="O20" s="2">
        <f t="shared" si="4"/>
        <v>42.762387645443823</v>
      </c>
      <c r="P20">
        <v>8.1300000000000003E-4</v>
      </c>
    </row>
    <row r="21" spans="2:18" x14ac:dyDescent="0.35">
      <c r="K21" t="s">
        <v>22</v>
      </c>
      <c r="M21">
        <v>200</v>
      </c>
      <c r="N21" s="2">
        <f>(N15^5)*M21</f>
        <v>129.98627725966904</v>
      </c>
      <c r="O21" s="2">
        <f t="shared" si="4"/>
        <v>172.74866490511286</v>
      </c>
      <c r="P21">
        <v>8.7000000000000001E-4</v>
      </c>
    </row>
    <row r="22" spans="2:18" x14ac:dyDescent="0.35">
      <c r="N22" s="2">
        <f>SUM(N17:N21)</f>
        <v>172.74866490511286</v>
      </c>
      <c r="O22" s="2"/>
    </row>
    <row r="24" spans="2:18" x14ac:dyDescent="0.35">
      <c r="M24" t="s">
        <v>6</v>
      </c>
      <c r="N24" t="s">
        <v>7</v>
      </c>
      <c r="O24" t="s">
        <v>8</v>
      </c>
      <c r="P24" t="s">
        <v>9</v>
      </c>
    </row>
    <row r="25" spans="2:18" x14ac:dyDescent="0.35">
      <c r="B25" t="s">
        <v>23</v>
      </c>
      <c r="D25">
        <v>200</v>
      </c>
      <c r="M25">
        <v>1</v>
      </c>
      <c r="N25">
        <v>1</v>
      </c>
      <c r="O25">
        <v>1</v>
      </c>
      <c r="P25">
        <v>2000</v>
      </c>
    </row>
    <row r="26" spans="2:18" x14ac:dyDescent="0.35">
      <c r="N26">
        <f>N25-P17</f>
        <v>0.99931099999999995</v>
      </c>
      <c r="O26">
        <f>N15</f>
        <v>0.9174311926605504</v>
      </c>
      <c r="P26">
        <f>$P$25*N26*O26</f>
        <v>1833.5981651376144</v>
      </c>
    </row>
    <row r="27" spans="2:18" x14ac:dyDescent="0.35">
      <c r="B27">
        <v>1</v>
      </c>
      <c r="N27">
        <f>N26-P18</f>
        <v>0.998587</v>
      </c>
      <c r="O27">
        <f>O26^2</f>
        <v>0.84167999326655996</v>
      </c>
      <c r="P27">
        <f>$P$25*N27*O27</f>
        <v>1680.9813988721487</v>
      </c>
    </row>
    <row r="28" spans="2:18" x14ac:dyDescent="0.35">
      <c r="B28" t="s">
        <v>25</v>
      </c>
      <c r="C28" t="s">
        <v>24</v>
      </c>
      <c r="D28" t="s">
        <v>26</v>
      </c>
      <c r="F28" t="s">
        <v>27</v>
      </c>
      <c r="G28">
        <f>(100*C33/1.04)-D25+1000</f>
        <v>800.08365384615388</v>
      </c>
      <c r="N28">
        <f>N27-P19</f>
        <v>0.99782199999999999</v>
      </c>
      <c r="O28">
        <f>O26^3</f>
        <v>0.77218348006106408</v>
      </c>
      <c r="P28">
        <f>$P$25*N28*O28</f>
        <v>1541.0033288829823</v>
      </c>
    </row>
    <row r="29" spans="2:18" x14ac:dyDescent="0.35">
      <c r="B29">
        <v>0</v>
      </c>
      <c r="C29">
        <v>6.8900000000000005E-4</v>
      </c>
      <c r="D29">
        <f>1-C29</f>
        <v>0.99931099999999995</v>
      </c>
      <c r="F29" t="s">
        <v>28</v>
      </c>
      <c r="G29">
        <f>(1000*C32/1.04)-D25+G28</f>
        <v>600.86538461538464</v>
      </c>
      <c r="N29">
        <f>N28-P20</f>
        <v>0.99700900000000003</v>
      </c>
      <c r="O29">
        <f>N15^4</f>
        <v>0.7084252110651964</v>
      </c>
      <c r="P29">
        <f>$P$25*N29*O29</f>
        <v>1412.6126225178009</v>
      </c>
    </row>
    <row r="30" spans="2:18" x14ac:dyDescent="0.35">
      <c r="B30">
        <v>1</v>
      </c>
      <c r="C30">
        <v>7.2400000000000003E-4</v>
      </c>
      <c r="D30">
        <f t="shared" ref="D30:D38" si="5">1-C30</f>
        <v>0.99927600000000005</v>
      </c>
      <c r="F30" t="s">
        <v>29</v>
      </c>
      <c r="G30">
        <f>(1000*C31/1.04)-D25+G29</f>
        <v>401.60096153846155</v>
      </c>
      <c r="P30">
        <f>SUM(P25:P29)</f>
        <v>8468.1955154105472</v>
      </c>
    </row>
    <row r="31" spans="2:18" x14ac:dyDescent="0.35">
      <c r="B31">
        <v>2</v>
      </c>
      <c r="C31">
        <v>7.6499999999999995E-4</v>
      </c>
      <c r="D31">
        <f t="shared" si="5"/>
        <v>0.99923499999999998</v>
      </c>
      <c r="F31" t="s">
        <v>30</v>
      </c>
      <c r="G31">
        <f>(1000/1.04)*C30-D25+G30</f>
        <v>202.29711538461538</v>
      </c>
    </row>
    <row r="32" spans="2:18" x14ac:dyDescent="0.35">
      <c r="B32">
        <v>3</v>
      </c>
      <c r="C32">
        <v>8.1300000000000003E-4</v>
      </c>
      <c r="D32">
        <f t="shared" si="5"/>
        <v>0.99918700000000005</v>
      </c>
      <c r="F32" t="s">
        <v>31</v>
      </c>
      <c r="G32">
        <f>(1000/1.04)*C29-D25+G31</f>
        <v>2.9596153846153754</v>
      </c>
      <c r="O32" t="s">
        <v>10</v>
      </c>
      <c r="P32" s="3">
        <f>N13/P30</f>
        <v>2.0399701989726418E-2</v>
      </c>
    </row>
    <row r="33" spans="2:11" x14ac:dyDescent="0.35">
      <c r="B33">
        <v>4</v>
      </c>
      <c r="C33">
        <v>8.7000000000000001E-4</v>
      </c>
      <c r="D33">
        <f t="shared" si="5"/>
        <v>0.99912999999999996</v>
      </c>
    </row>
    <row r="34" spans="2:11" x14ac:dyDescent="0.35">
      <c r="C34">
        <v>9.3700000000000001E-4</v>
      </c>
      <c r="D34">
        <f t="shared" si="5"/>
        <v>0.99906300000000003</v>
      </c>
    </row>
    <row r="35" spans="2:11" x14ac:dyDescent="0.35">
      <c r="C35">
        <v>1.0139999999999999E-3</v>
      </c>
      <c r="D35">
        <f t="shared" si="5"/>
        <v>0.99898600000000004</v>
      </c>
    </row>
    <row r="36" spans="2:11" x14ac:dyDescent="0.35">
      <c r="C36">
        <v>1.1039999999999999E-3</v>
      </c>
      <c r="D36">
        <f t="shared" si="5"/>
        <v>0.99889600000000001</v>
      </c>
    </row>
    <row r="37" spans="2:11" x14ac:dyDescent="0.35">
      <c r="C37">
        <v>1.2080000000000001E-3</v>
      </c>
      <c r="D37">
        <f t="shared" si="5"/>
        <v>0.99879200000000001</v>
      </c>
    </row>
    <row r="38" spans="2:11" x14ac:dyDescent="0.35">
      <c r="C38">
        <v>1.3270000000000001E-3</v>
      </c>
      <c r="D38">
        <f t="shared" si="5"/>
        <v>0.99867300000000003</v>
      </c>
    </row>
    <row r="41" spans="2:11" x14ac:dyDescent="0.35">
      <c r="D41">
        <f>41682*0.95</f>
        <v>39597.9</v>
      </c>
    </row>
    <row r="43" spans="2:11" x14ac:dyDescent="0.35">
      <c r="B43">
        <v>3</v>
      </c>
    </row>
    <row r="44" spans="2:11" x14ac:dyDescent="0.35">
      <c r="D44">
        <f>(0.19219*190000)/((0.95*G46)-0.02)</f>
        <v>2743.3972041104262</v>
      </c>
    </row>
    <row r="45" spans="2:11" x14ac:dyDescent="0.35">
      <c r="F45" t="s">
        <v>34</v>
      </c>
      <c r="G45" t="s">
        <v>35</v>
      </c>
    </row>
    <row r="46" spans="2:11" x14ac:dyDescent="0.35">
      <c r="C46" t="s">
        <v>32</v>
      </c>
      <c r="D46">
        <v>9557.9179000000004</v>
      </c>
      <c r="F46">
        <f>D46/D47</f>
        <v>0.96598975348746485</v>
      </c>
      <c r="G46">
        <f>21.03-((1/1.04)^20)*F46*15.873</f>
        <v>14.032148050940179</v>
      </c>
      <c r="I46">
        <f>190000/(G46*D44*(1.04^2))</f>
        <v>4.5632480033033547</v>
      </c>
      <c r="J46" t="s">
        <v>36</v>
      </c>
      <c r="K46">
        <f>(LN(I46)/LN(1.04))+20</f>
        <v>58.704922204440933</v>
      </c>
    </row>
    <row r="47" spans="2:11" x14ac:dyDescent="0.35">
      <c r="C47" t="s">
        <v>33</v>
      </c>
      <c r="D47">
        <v>9894.4298999999992</v>
      </c>
    </row>
    <row r="49" spans="2:20" x14ac:dyDescent="0.35">
      <c r="C49" t="s">
        <v>37</v>
      </c>
      <c r="D49">
        <v>1121.9889000000001</v>
      </c>
      <c r="F49" t="s">
        <v>38</v>
      </c>
    </row>
    <row r="50" spans="2:20" x14ac:dyDescent="0.35">
      <c r="F50">
        <f>D49/D47</f>
        <v>0.11339601284152816</v>
      </c>
    </row>
    <row r="53" spans="2:20" x14ac:dyDescent="0.35">
      <c r="B53">
        <v>5</v>
      </c>
    </row>
    <row r="55" spans="2:20" x14ac:dyDescent="0.35">
      <c r="D55">
        <v>6</v>
      </c>
      <c r="F55" t="s">
        <v>0</v>
      </c>
      <c r="G55">
        <v>7.0000000000000007E-2</v>
      </c>
      <c r="K55" t="s">
        <v>0</v>
      </c>
      <c r="L55">
        <v>7.0000000000000007E-2</v>
      </c>
    </row>
    <row r="57" spans="2:20" ht="15" thickBot="1" x14ac:dyDescent="0.4"/>
    <row r="58" spans="2:20" x14ac:dyDescent="0.35">
      <c r="E58" s="4"/>
      <c r="F58" s="5" t="s">
        <v>2</v>
      </c>
      <c r="G58" s="5">
        <f>1/(1+G55)</f>
        <v>0.93457943925233644</v>
      </c>
      <c r="H58" s="14"/>
      <c r="J58" s="4"/>
      <c r="K58" s="5" t="s">
        <v>2</v>
      </c>
      <c r="L58" s="5">
        <f>1/(1+L55)</f>
        <v>0.93457943925233644</v>
      </c>
      <c r="M58" s="14"/>
    </row>
    <row r="59" spans="2:20" x14ac:dyDescent="0.35">
      <c r="E59" s="15"/>
      <c r="G59" t="s">
        <v>4</v>
      </c>
      <c r="H59" s="16" t="s">
        <v>3</v>
      </c>
      <c r="J59" s="15"/>
      <c r="L59" t="s">
        <v>4</v>
      </c>
      <c r="M59" s="16" t="s">
        <v>3</v>
      </c>
    </row>
    <row r="60" spans="2:20" x14ac:dyDescent="0.35">
      <c r="E60" s="17" t="s">
        <v>1</v>
      </c>
      <c r="F60" s="1">
        <v>-1378</v>
      </c>
      <c r="G60" s="2">
        <f>G58*F60</f>
        <v>-1287.8504672897195</v>
      </c>
      <c r="H60" s="18">
        <f>G60</f>
        <v>-1287.8504672897195</v>
      </c>
      <c r="J60" s="17" t="s">
        <v>11</v>
      </c>
      <c r="K60">
        <v>-700</v>
      </c>
      <c r="L60">
        <f>L58*K60</f>
        <v>-654.20560747663546</v>
      </c>
      <c r="M60" s="16">
        <f>L60</f>
        <v>-654.20560747663546</v>
      </c>
      <c r="P60" s="1">
        <v>-1378</v>
      </c>
      <c r="Q60">
        <v>550</v>
      </c>
      <c r="R60">
        <v>700</v>
      </c>
      <c r="S60">
        <v>442</v>
      </c>
      <c r="T60">
        <v>200</v>
      </c>
    </row>
    <row r="61" spans="2:20" x14ac:dyDescent="0.35">
      <c r="E61" s="15"/>
      <c r="F61">
        <v>550</v>
      </c>
      <c r="G61" s="2">
        <f>(G58^2)*F61</f>
        <v>480.39130055026641</v>
      </c>
      <c r="H61" s="18">
        <f>H60+G61</f>
        <v>-807.45916673945317</v>
      </c>
      <c r="J61" s="15"/>
      <c r="K61">
        <v>100</v>
      </c>
      <c r="L61">
        <f>(L58^2)*K61</f>
        <v>87.343872827321164</v>
      </c>
      <c r="M61" s="16">
        <f>M60+L61</f>
        <v>-566.86173464931426</v>
      </c>
      <c r="P61">
        <v>-700</v>
      </c>
      <c r="Q61">
        <v>100</v>
      </c>
      <c r="R61">
        <v>100</v>
      </c>
      <c r="S61">
        <v>240</v>
      </c>
      <c r="T61">
        <v>65</v>
      </c>
    </row>
    <row r="62" spans="2:20" ht="15" thickBot="1" x14ac:dyDescent="0.4">
      <c r="E62" s="15"/>
      <c r="F62">
        <v>700</v>
      </c>
      <c r="G62" s="2">
        <f>(G58^3)*F62</f>
        <v>571.40851382359642</v>
      </c>
      <c r="H62" s="18">
        <f t="shared" ref="H62:H64" si="6">H61+G62</f>
        <v>-236.05065291585674</v>
      </c>
      <c r="J62" s="15"/>
      <c r="K62">
        <v>100</v>
      </c>
      <c r="L62">
        <f>(L58^3)*K62</f>
        <v>81.629787689085191</v>
      </c>
      <c r="M62" s="16">
        <f t="shared" ref="M62:M64" si="7">M61+L62</f>
        <v>-485.23194696022904</v>
      </c>
    </row>
    <row r="63" spans="2:20" x14ac:dyDescent="0.35">
      <c r="E63" s="15"/>
      <c r="F63">
        <v>442</v>
      </c>
      <c r="G63" s="2">
        <f>(G58^4)*F63</f>
        <v>337.1996837250062</v>
      </c>
      <c r="H63" s="18">
        <f t="shared" si="6"/>
        <v>101.14903080914945</v>
      </c>
      <c r="J63" s="15"/>
      <c r="K63">
        <v>240</v>
      </c>
      <c r="L63">
        <f>(L58^4)*K63</f>
        <v>183.09485089140608</v>
      </c>
      <c r="M63" s="16">
        <f t="shared" si="7"/>
        <v>-302.13709606882298</v>
      </c>
      <c r="O63" s="12" t="s">
        <v>16</v>
      </c>
      <c r="P63" s="23">
        <v>-1378</v>
      </c>
      <c r="Q63" s="10">
        <v>550</v>
      </c>
      <c r="R63" s="10">
        <v>700</v>
      </c>
      <c r="S63" s="10">
        <v>442</v>
      </c>
      <c r="T63" s="24">
        <v>200</v>
      </c>
    </row>
    <row r="64" spans="2:20" ht="15" thickBot="1" x14ac:dyDescent="0.4">
      <c r="E64" s="15"/>
      <c r="F64">
        <v>200</v>
      </c>
      <c r="G64" s="2">
        <f>(G58^5)*F64</f>
        <v>142.59723589673371</v>
      </c>
      <c r="H64" s="18">
        <f t="shared" si="6"/>
        <v>243.74626670588316</v>
      </c>
      <c r="J64" s="15"/>
      <c r="K64">
        <v>65</v>
      </c>
      <c r="L64">
        <f>(L58^5)*K64</f>
        <v>46.344101666438455</v>
      </c>
      <c r="M64" s="16">
        <f t="shared" si="7"/>
        <v>-255.79299440238452</v>
      </c>
      <c r="O64" s="13" t="s">
        <v>17</v>
      </c>
      <c r="P64" s="7">
        <v>-700</v>
      </c>
      <c r="Q64" s="7">
        <v>100</v>
      </c>
      <c r="R64" s="7">
        <v>100</v>
      </c>
      <c r="S64" s="7">
        <v>240</v>
      </c>
      <c r="T64" s="21">
        <v>65</v>
      </c>
    </row>
    <row r="65" spans="4:13" ht="15" thickBot="1" x14ac:dyDescent="0.4">
      <c r="E65" s="6"/>
      <c r="F65" s="7"/>
      <c r="G65" s="19">
        <f>SUM(G60:G64)</f>
        <v>243.74626670588316</v>
      </c>
      <c r="H65" s="20"/>
      <c r="J65" s="6"/>
      <c r="K65" s="7"/>
      <c r="L65" s="7">
        <f>SUM(L60:L64)</f>
        <v>-255.79299440238452</v>
      </c>
      <c r="M65" s="21"/>
    </row>
    <row r="67" spans="4:13" x14ac:dyDescent="0.35">
      <c r="F67" t="s">
        <v>2</v>
      </c>
      <c r="G67">
        <f>1/(1+G55)</f>
        <v>0.93457943925233644</v>
      </c>
    </row>
    <row r="68" spans="4:13" x14ac:dyDescent="0.35">
      <c r="G68" t="s">
        <v>4</v>
      </c>
      <c r="H68" t="s">
        <v>3</v>
      </c>
      <c r="I68" t="s">
        <v>5</v>
      </c>
    </row>
    <row r="69" spans="4:13" x14ac:dyDescent="0.35">
      <c r="D69" t="s">
        <v>18</v>
      </c>
      <c r="E69" t="s">
        <v>1</v>
      </c>
      <c r="F69" s="1">
        <v>-1100</v>
      </c>
      <c r="G69" s="2">
        <f>G67*F69</f>
        <v>-1028.0373831775701</v>
      </c>
      <c r="H69" s="2">
        <f>G69</f>
        <v>-1028.0373831775701</v>
      </c>
      <c r="I69">
        <v>6.8900000000000005E-4</v>
      </c>
      <c r="K69" s="22"/>
    </row>
    <row r="70" spans="4:13" x14ac:dyDescent="0.35">
      <c r="D70" t="s">
        <v>19</v>
      </c>
      <c r="F70">
        <v>345</v>
      </c>
      <c r="G70" s="2">
        <f>(G67^2)*F70</f>
        <v>301.33636125425801</v>
      </c>
      <c r="H70" s="2">
        <f>H69+G70</f>
        <v>-726.70102192331206</v>
      </c>
      <c r="I70">
        <v>7.2400000000000003E-4</v>
      </c>
    </row>
    <row r="71" spans="4:13" x14ac:dyDescent="0.35">
      <c r="D71" t="s">
        <v>20</v>
      </c>
      <c r="F71">
        <v>500</v>
      </c>
      <c r="G71" s="2">
        <f>(G67^3)*F71</f>
        <v>408.14893844542598</v>
      </c>
      <c r="H71" s="2">
        <f t="shared" ref="H71:H73" si="8">H70+G71</f>
        <v>-318.55208347788607</v>
      </c>
      <c r="I71">
        <v>7.6499999999999995E-4</v>
      </c>
    </row>
    <row r="72" spans="4:13" x14ac:dyDescent="0.35">
      <c r="D72" t="s">
        <v>21</v>
      </c>
      <c r="F72">
        <v>530</v>
      </c>
      <c r="G72" s="2">
        <f>(G67^4)*F72</f>
        <v>404.33446238518843</v>
      </c>
      <c r="H72" s="2">
        <f t="shared" si="8"/>
        <v>85.782378907302359</v>
      </c>
      <c r="I72">
        <v>8.1300000000000003E-4</v>
      </c>
    </row>
    <row r="73" spans="4:13" x14ac:dyDescent="0.35">
      <c r="D73" t="s">
        <v>22</v>
      </c>
      <c r="F73">
        <v>200</v>
      </c>
      <c r="G73" s="2">
        <f>(G67^5)*F73</f>
        <v>142.59723589673371</v>
      </c>
      <c r="H73" s="2">
        <f t="shared" si="8"/>
        <v>228.37961480403607</v>
      </c>
      <c r="I73">
        <v>8.7000000000000001E-4</v>
      </c>
    </row>
    <row r="74" spans="4:13" x14ac:dyDescent="0.35">
      <c r="G74" s="2">
        <f>SUM(G69:G73)</f>
        <v>228.37961480403607</v>
      </c>
      <c r="H74" s="2"/>
    </row>
    <row r="76" spans="4:13" x14ac:dyDescent="0.35">
      <c r="F76" t="s">
        <v>6</v>
      </c>
      <c r="G76" t="s">
        <v>7</v>
      </c>
      <c r="H76" t="s">
        <v>8</v>
      </c>
      <c r="I76" t="s">
        <v>9</v>
      </c>
    </row>
    <row r="77" spans="4:13" x14ac:dyDescent="0.35">
      <c r="F77">
        <v>1</v>
      </c>
      <c r="G77">
        <v>1</v>
      </c>
      <c r="H77">
        <v>1</v>
      </c>
      <c r="I77">
        <v>2000</v>
      </c>
    </row>
    <row r="78" spans="4:13" x14ac:dyDescent="0.35">
      <c r="G78">
        <f>G77-I69</f>
        <v>0.99931099999999995</v>
      </c>
      <c r="H78">
        <f>G67</f>
        <v>0.93457943925233644</v>
      </c>
      <c r="I78">
        <f>$G$12*G78*H78</f>
        <v>1867.871028037383</v>
      </c>
    </row>
    <row r="79" spans="4:13" x14ac:dyDescent="0.35">
      <c r="G79">
        <f>G78-I70</f>
        <v>0.998587</v>
      </c>
      <c r="H79">
        <f>H78^2</f>
        <v>0.87343872827321167</v>
      </c>
      <c r="I79">
        <f t="shared" ref="I79:I81" si="9">$G$12*G79*H79</f>
        <v>1744.4091187003232</v>
      </c>
    </row>
    <row r="80" spans="4:13" x14ac:dyDescent="0.35">
      <c r="G80">
        <f>G79-I71</f>
        <v>0.99782199999999999</v>
      </c>
      <c r="H80">
        <f>H78^3</f>
        <v>0.81629787689085198</v>
      </c>
      <c r="I80">
        <f t="shared" si="9"/>
        <v>1629.0399602299674</v>
      </c>
    </row>
    <row r="81" spans="7:9" x14ac:dyDescent="0.35">
      <c r="G81">
        <f>G80-I72</f>
        <v>0.99700900000000003</v>
      </c>
      <c r="H81">
        <f>G67^4</f>
        <v>0.76289521204752531</v>
      </c>
      <c r="I81">
        <f t="shared" si="9"/>
        <v>1521.2267849365824</v>
      </c>
    </row>
    <row r="82" spans="7:9" x14ac:dyDescent="0.35">
      <c r="I82">
        <f>SUM(I77:I81)</f>
        <v>8762.546891904256</v>
      </c>
    </row>
    <row r="84" spans="7:9" x14ac:dyDescent="0.35">
      <c r="H84" t="s">
        <v>10</v>
      </c>
      <c r="I84" s="3">
        <f>G65/I82</f>
        <v>2.7816828795641721E-2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2023-02-23T12:16:00Z</dcterms:created>
  <dcterms:modified xsi:type="dcterms:W3CDTF">2023-04-03T09:08:19Z</dcterms:modified>
</cp:coreProperties>
</file>